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enda1\Desktop\"/>
    </mc:Choice>
  </mc:AlternateContent>
  <bookViews>
    <workbookView xWindow="0" yWindow="0" windowWidth="20490" windowHeight="7770"/>
  </bookViews>
  <sheets>
    <sheet name="CO2家計簿" sheetId="11" r:id="rId1"/>
    <sheet name="記入例" sheetId="1" r:id="rId2"/>
    <sheet name="戸建" sheetId="8" r:id="rId3"/>
    <sheet name="集合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1" l="1"/>
  <c r="AO28" i="11"/>
  <c r="AK28" i="11"/>
  <c r="AG28" i="11"/>
  <c r="B20" i="11"/>
  <c r="N13" i="11"/>
  <c r="M13" i="11"/>
  <c r="AN28" i="11" s="1"/>
  <c r="L13" i="11"/>
  <c r="AM28" i="11" s="1"/>
  <c r="K13" i="11"/>
  <c r="AL28" i="11" s="1"/>
  <c r="J13" i="11"/>
  <c r="I13" i="11"/>
  <c r="AJ28" i="11" s="1"/>
  <c r="H13" i="11"/>
  <c r="AI28" i="11" s="1"/>
  <c r="G13" i="11"/>
  <c r="AH28" i="11" s="1"/>
  <c r="F13" i="11"/>
  <c r="E13" i="11"/>
  <c r="AF28" i="11" s="1"/>
  <c r="D13" i="11"/>
  <c r="AE28" i="11" s="1"/>
  <c r="C13" i="11"/>
  <c r="O13" i="11" s="1"/>
  <c r="O11" i="11"/>
  <c r="AD35" i="11" s="1"/>
  <c r="O10" i="11"/>
  <c r="AD34" i="11" s="1"/>
  <c r="O9" i="11"/>
  <c r="AD33" i="11" s="1"/>
  <c r="O8" i="11"/>
  <c r="AD32" i="11" s="1"/>
  <c r="N14" i="11"/>
  <c r="J14" i="11"/>
  <c r="F14" i="11"/>
  <c r="G14" i="11"/>
  <c r="M14" i="11"/>
  <c r="I14" i="11"/>
  <c r="E14" i="11"/>
  <c r="K14" i="11"/>
  <c r="C14" i="11"/>
  <c r="L14" i="11"/>
  <c r="H14" i="11"/>
  <c r="D14" i="11"/>
  <c r="O15" i="11"/>
  <c r="N15" i="11"/>
  <c r="J15" i="11"/>
  <c r="F15" i="11"/>
  <c r="O16" i="11" l="1"/>
  <c r="O17" i="11" s="1"/>
  <c r="N16" i="11"/>
  <c r="N17" i="11" s="1"/>
  <c r="AE29" i="11"/>
  <c r="AI29" i="11"/>
  <c r="AM29" i="11"/>
  <c r="AD29" i="11"/>
  <c r="O14" i="11"/>
  <c r="AL29" i="11"/>
  <c r="J16" i="11"/>
  <c r="J17" i="11" s="1"/>
  <c r="AF29" i="11"/>
  <c r="AJ29" i="11"/>
  <c r="AN29" i="11"/>
  <c r="AH29" i="11"/>
  <c r="F16" i="11"/>
  <c r="F17" i="11" s="1"/>
  <c r="AG29" i="11"/>
  <c r="AK29" i="11"/>
  <c r="AO29" i="11"/>
  <c r="AD28" i="11"/>
  <c r="AP28" i="11"/>
  <c r="AP29" i="11"/>
  <c r="B20" i="1"/>
  <c r="AE37" i="1"/>
  <c r="O11" i="1"/>
  <c r="O10" i="1"/>
  <c r="O9" i="1"/>
  <c r="O8" i="1"/>
  <c r="I15" i="11"/>
  <c r="C15" i="11"/>
  <c r="M15" i="11"/>
  <c r="E15" i="11"/>
  <c r="H15" i="11"/>
  <c r="L15" i="11"/>
  <c r="K15" i="11"/>
  <c r="C14" i="1"/>
  <c r="G15" i="11"/>
  <c r="D15" i="11"/>
  <c r="I16" i="11" l="1"/>
  <c r="I17" i="11" s="1"/>
  <c r="H16" i="11"/>
  <c r="H17" i="11" s="1"/>
  <c r="K16" i="11"/>
  <c r="K17" i="11" s="1"/>
  <c r="E16" i="11"/>
  <c r="E17" i="11" s="1"/>
  <c r="D16" i="11"/>
  <c r="D17" i="11" s="1"/>
  <c r="G16" i="11"/>
  <c r="G17" i="11" s="1"/>
  <c r="M16" i="11"/>
  <c r="M17" i="11" s="1"/>
  <c r="C16" i="11"/>
  <c r="C17" i="11" s="1"/>
  <c r="L16" i="11"/>
  <c r="L17" i="11" s="1"/>
  <c r="C13" i="1"/>
  <c r="AD28" i="1" s="1"/>
  <c r="AD33" i="1"/>
  <c r="AD34" i="1"/>
  <c r="AD35" i="1"/>
  <c r="AD32" i="1"/>
  <c r="G14" i="1"/>
  <c r="F14" i="1"/>
  <c r="L14" i="1"/>
  <c r="E14" i="1"/>
  <c r="D14" i="1"/>
  <c r="M14" i="1"/>
  <c r="K14" i="1"/>
  <c r="H14" i="1"/>
  <c r="N14" i="1"/>
  <c r="C15" i="1"/>
  <c r="J14" i="1"/>
  <c r="I14" i="1"/>
  <c r="O14" i="1" l="1"/>
  <c r="AP29" i="1" s="1"/>
  <c r="AL29" i="1"/>
  <c r="AM29" i="1"/>
  <c r="AI29" i="1"/>
  <c r="AF29" i="1"/>
  <c r="AJ29" i="1"/>
  <c r="AN29" i="1"/>
  <c r="AH29" i="1"/>
  <c r="AE29" i="1"/>
  <c r="AG29" i="1"/>
  <c r="AK29" i="1"/>
  <c r="AO29" i="1"/>
  <c r="AD29" i="1"/>
  <c r="D13" i="1"/>
  <c r="AE28" i="1" s="1"/>
  <c r="E13" i="1"/>
  <c r="AF28" i="1" s="1"/>
  <c r="F13" i="1"/>
  <c r="AG28" i="1" s="1"/>
  <c r="G13" i="1"/>
  <c r="AH28" i="1" s="1"/>
  <c r="H13" i="1"/>
  <c r="AI28" i="1" s="1"/>
  <c r="I13" i="1"/>
  <c r="AJ28" i="1" s="1"/>
  <c r="J13" i="1"/>
  <c r="AK28" i="1" s="1"/>
  <c r="K13" i="1"/>
  <c r="AL28" i="1" s="1"/>
  <c r="L13" i="1"/>
  <c r="AM28" i="1" s="1"/>
  <c r="M13" i="1"/>
  <c r="AN28" i="1" s="1"/>
  <c r="N13" i="1"/>
  <c r="AO28" i="1" s="1"/>
  <c r="L15" i="1"/>
  <c r="G15" i="1"/>
  <c r="M15" i="1"/>
  <c r="D15" i="1"/>
  <c r="K15" i="1"/>
  <c r="H15" i="1"/>
  <c r="O13" i="1" l="1"/>
  <c r="AP28" i="1" s="1"/>
  <c r="L16" i="1"/>
  <c r="L17" i="1" s="1"/>
  <c r="D16" i="1"/>
  <c r="D17" i="1" s="1"/>
  <c r="K16" i="1"/>
  <c r="K17" i="1" s="1"/>
  <c r="H16" i="1"/>
  <c r="H17" i="1" s="1"/>
  <c r="G16" i="1"/>
  <c r="G17" i="1" s="1"/>
  <c r="M16" i="1"/>
  <c r="M17" i="1" s="1"/>
  <c r="C16" i="1"/>
  <c r="C17" i="1" s="1"/>
  <c r="N15" i="1"/>
  <c r="E15" i="1"/>
  <c r="I15" i="1"/>
  <c r="F15" i="1"/>
  <c r="O15" i="1"/>
  <c r="J15" i="1"/>
  <c r="E16" i="1" l="1"/>
  <c r="E17" i="1" s="1"/>
  <c r="J16" i="1"/>
  <c r="J17" i="1" s="1"/>
  <c r="F16" i="1"/>
  <c r="F17" i="1" s="1"/>
  <c r="I16" i="1"/>
  <c r="I17" i="1" s="1"/>
  <c r="O16" i="1"/>
  <c r="O17" i="1" s="1"/>
  <c r="N16" i="1"/>
  <c r="N17" i="1" s="1"/>
</calcChain>
</file>

<file path=xl/sharedStrings.xml><?xml version="1.0" encoding="utf-8"?>
<sst xmlns="http://schemas.openxmlformats.org/spreadsheetml/2006/main" count="190" uniqueCount="63">
  <si>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</si>
  <si>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</si>
  <si>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</si>
  <si>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</si>
  <si>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</si>
  <si>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</si>
  <si>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</si>
  <si>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</si>
  <si>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</si>
  <si>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</si>
  <si>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</si>
  <si>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</si>
  <si>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戸建／集合</t>
    <rPh sb="0" eb="2">
      <t>コダテ</t>
    </rPh>
    <rPh sb="3" eb="5">
      <t>シュウゴウ</t>
    </rPh>
    <phoneticPr fontId="1"/>
  </si>
  <si>
    <t>５段階評価</t>
    <rPh sb="1" eb="3">
      <t>ダンカイ</t>
    </rPh>
    <rPh sb="3" eb="5">
      <t>ヒョウカ</t>
    </rPh>
    <phoneticPr fontId="1"/>
  </si>
  <si>
    <t>電気[kWh]</t>
    <rPh sb="0" eb="2">
      <t>デンキ</t>
    </rPh>
    <phoneticPr fontId="1"/>
  </si>
  <si>
    <t>年度計</t>
    <rPh sb="0" eb="1">
      <t>ネン</t>
    </rPh>
    <rPh sb="1" eb="2">
      <t>ド</t>
    </rPh>
    <rPh sb="2" eb="3">
      <t>ケイ</t>
    </rPh>
    <phoneticPr fontId="1"/>
  </si>
  <si>
    <t>kg-CO2/kWh</t>
    <phoneticPr fontId="1"/>
  </si>
  <si>
    <t>kg/m3</t>
    <phoneticPr fontId="1"/>
  </si>
  <si>
    <t>東京ガス</t>
    <rPh sb="0" eb="2">
      <t>トウキョウ</t>
    </rPh>
    <phoneticPr fontId="1"/>
  </si>
  <si>
    <t>東京電力</t>
    <rPh sb="0" eb="2">
      <t>トウキョウ</t>
    </rPh>
    <rPh sb="2" eb="4">
      <t>デンリョク</t>
    </rPh>
    <phoneticPr fontId="1"/>
  </si>
  <si>
    <t>都市ガス[m3]</t>
    <rPh sb="0" eb="2">
      <t>トシ</t>
    </rPh>
    <phoneticPr fontId="1"/>
  </si>
  <si>
    <t>年度計</t>
    <rPh sb="0" eb="2">
      <t>ネンド</t>
    </rPh>
    <rPh sb="2" eb="3">
      <t>ケイ</t>
    </rPh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</si>
  <si>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</si>
  <si>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</si>
  <si>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</si>
  <si>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</si>
  <si>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</si>
  <si>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6人以上</t>
    <rPh sb="1" eb="2">
      <t>ニン</t>
    </rPh>
    <rPh sb="2" eb="4">
      <t>イジョウ</t>
    </rPh>
    <phoneticPr fontId="1"/>
  </si>
  <si>
    <t>戸建</t>
    <rPh sb="0" eb="2">
      <t>コダテ</t>
    </rPh>
    <phoneticPr fontId="1"/>
  </si>
  <si>
    <t>集合</t>
    <rPh sb="0" eb="2">
      <t>シュウゴウ</t>
    </rPh>
    <phoneticPr fontId="1"/>
  </si>
  <si>
    <t>←選んで下さい（1～5：世帯人数、6：6人以上の世帯）</t>
    <rPh sb="1" eb="2">
      <t>エラ</t>
    </rPh>
    <rPh sb="4" eb="5">
      <t>クダ</t>
    </rPh>
    <rPh sb="12" eb="14">
      <t>セタイ</t>
    </rPh>
    <rPh sb="14" eb="16">
      <t>ニンズウ</t>
    </rPh>
    <rPh sb="20" eb="21">
      <t>ニン</t>
    </rPh>
    <rPh sb="21" eb="23">
      <t>イジョウ</t>
    </rPh>
    <rPh sb="24" eb="26">
      <t>セタイ</t>
    </rPh>
    <phoneticPr fontId="1"/>
  </si>
  <si>
    <t>世帯人数</t>
    <rPh sb="0" eb="2">
      <t>セタイ</t>
    </rPh>
    <rPh sb="2" eb="4">
      <t>ニンズウ</t>
    </rPh>
    <phoneticPr fontId="1"/>
  </si>
  <si>
    <t>←選んで下さい（戸建：一戸建て、集合：集合住宅）</t>
    <rPh sb="1" eb="2">
      <t>エラ</t>
    </rPh>
    <rPh sb="4" eb="5">
      <t>クダ</t>
    </rPh>
    <rPh sb="8" eb="10">
      <t>コダテ</t>
    </rPh>
    <rPh sb="11" eb="14">
      <t>イッコダ</t>
    </rPh>
    <rPh sb="16" eb="18">
      <t>シュウゴウ</t>
    </rPh>
    <rPh sb="19" eb="21">
      <t>シュウゴウ</t>
    </rPh>
    <rPh sb="21" eb="23">
      <t>ジュウタク</t>
    </rPh>
    <phoneticPr fontId="1"/>
  </si>
  <si>
    <t>kg-CO3/m3</t>
    <phoneticPr fontId="1"/>
  </si>
  <si>
    <t>kg-CO2/L</t>
    <phoneticPr fontId="1"/>
  </si>
  <si>
    <t>LPガス[m3]</t>
    <phoneticPr fontId="1"/>
  </si>
  <si>
    <t>灯油[L]</t>
    <rPh sb="0" eb="2">
      <t>トウユ</t>
    </rPh>
    <phoneticPr fontId="1"/>
  </si>
  <si>
    <t>上記の計算のベースとなっている二酸化炭素排出係数</t>
    <rPh sb="0" eb="2">
      <t>ジョウキ</t>
    </rPh>
    <rPh sb="3" eb="5">
      <t>ケイサン</t>
    </rPh>
    <rPh sb="15" eb="18">
      <t>ニサンカ</t>
    </rPh>
    <rPh sb="18" eb="20">
      <t>タンソ</t>
    </rPh>
    <rPh sb="20" eb="22">
      <t>ハイシュツ</t>
    </rPh>
    <rPh sb="22" eb="24">
      <t>ケイスウ</t>
    </rPh>
    <phoneticPr fontId="1"/>
  </si>
  <si>
    <t>世帯人数</t>
    <rPh sb="0" eb="4">
      <t>セタイニンズウ</t>
    </rPh>
    <phoneticPr fontId="1"/>
  </si>
  <si>
    <t>頑張って！</t>
    <rPh sb="0" eb="2">
      <t>ガンバ</t>
    </rPh>
    <phoneticPr fontId="1"/>
  </si>
  <si>
    <t>もう少し頑張って！</t>
    <rPh sb="2" eb="3">
      <t>スコ</t>
    </rPh>
    <rPh sb="4" eb="6">
      <t>ガンバ</t>
    </rPh>
    <phoneticPr fontId="1"/>
  </si>
  <si>
    <t>素晴らしい！</t>
    <rPh sb="0" eb="2">
      <t>スバ</t>
    </rPh>
    <phoneticPr fontId="1"/>
  </si>
  <si>
    <t>標準的ですね</t>
    <rPh sb="0" eb="3">
      <t>ヒョウジュンテキ</t>
    </rPh>
    <phoneticPr fontId="1"/>
  </si>
  <si>
    <t>いいね！</t>
    <phoneticPr fontId="1"/>
  </si>
  <si>
    <t>年度</t>
    <rPh sb="0" eb="2">
      <t>ネンド</t>
    </rPh>
    <phoneticPr fontId="1"/>
  </si>
  <si>
    <t>排出量</t>
    <rPh sb="0" eb="2">
      <t>ハイシュツ</t>
    </rPh>
    <rPh sb="2" eb="3">
      <t>リョウ</t>
    </rPh>
    <phoneticPr fontId="1"/>
  </si>
  <si>
    <t>グラフ用データ</t>
    <rPh sb="3" eb="4">
      <t>ヨウ</t>
    </rPh>
    <phoneticPr fontId="1"/>
  </si>
  <si>
    <t>〇年間推計</t>
    <rPh sb="1" eb="3">
      <t>ネンカン</t>
    </rPh>
    <rPh sb="3" eb="5">
      <t>スイケイ</t>
    </rPh>
    <phoneticPr fontId="1"/>
  </si>
  <si>
    <t>〇利用内訳</t>
    <rPh sb="1" eb="3">
      <t>リヨウ</t>
    </rPh>
    <rPh sb="3" eb="5">
      <t>ウチワケ</t>
    </rPh>
    <phoneticPr fontId="1"/>
  </si>
  <si>
    <t>平均値</t>
    <rPh sb="0" eb="2">
      <t>ヘイキン</t>
    </rPh>
    <rPh sb="2" eb="3">
      <t>チ</t>
    </rPh>
    <phoneticPr fontId="1"/>
  </si>
  <si>
    <t>年度計</t>
    <rPh sb="0" eb="2">
      <t>ネンド</t>
    </rPh>
    <rPh sb="2" eb="3">
      <t>ケイ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</si>
  <si>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ＣＯ</t>
    </r>
    <r>
      <rPr>
        <b/>
        <vertAlign val="subscript"/>
        <sz val="16"/>
        <color theme="1"/>
        <rFont val="ＭＳ Ｐゴシック"/>
        <family val="3"/>
        <charset val="128"/>
        <scheme val="minor"/>
      </rPr>
      <t>２</t>
    </r>
    <r>
      <rPr>
        <b/>
        <sz val="16"/>
        <color theme="1"/>
        <rFont val="ＭＳ Ｐゴシック"/>
        <family val="3"/>
        <charset val="128"/>
        <scheme val="minor"/>
      </rPr>
      <t>家計簿</t>
    </r>
    <rPh sb="3" eb="6">
      <t>カケイボ</t>
    </rPh>
    <phoneticPr fontId="1"/>
  </si>
  <si>
    <t>下記の薄茶色の所を、月毎に記入して下さい</t>
    <rPh sb="0" eb="2">
      <t>カキ</t>
    </rPh>
    <rPh sb="3" eb="5">
      <t>ウスチャ</t>
    </rPh>
    <rPh sb="7" eb="8">
      <t>トコロ</t>
    </rPh>
    <rPh sb="10" eb="11">
      <t>ツキ</t>
    </rPh>
    <rPh sb="11" eb="12">
      <t>ゴト</t>
    </rPh>
    <rPh sb="13" eb="15">
      <t>キニュウ</t>
    </rPh>
    <rPh sb="17" eb="18">
      <t>クダ</t>
    </rPh>
    <phoneticPr fontId="1"/>
  </si>
  <si>
    <r>
      <t>ＣＯ</t>
    </r>
    <r>
      <rPr>
        <b/>
        <vertAlign val="subscript"/>
        <sz val="11"/>
        <color theme="0"/>
        <rFont val="ＭＳ Ｐゴシック"/>
        <family val="3"/>
        <charset val="128"/>
      </rPr>
      <t>２</t>
    </r>
    <r>
      <rPr>
        <b/>
        <sz val="11"/>
        <color theme="0"/>
        <rFont val="ＭＳ Ｐゴシック"/>
        <family val="3"/>
        <charset val="128"/>
      </rPr>
      <t>排出／平均値</t>
    </r>
    <rPh sb="6" eb="9">
      <t>ヘイキンチ</t>
    </rPh>
    <phoneticPr fontId="1"/>
  </si>
  <si>
    <t>コメント（注３）</t>
    <rPh sb="5" eb="6">
      <t>チュウ</t>
    </rPh>
    <phoneticPr fontId="1"/>
  </si>
  <si>
    <t>平均値（注２）</t>
    <rPh sb="0" eb="3">
      <t>ヘイキンチ</t>
    </rPh>
    <rPh sb="4" eb="5">
      <t>チュウ</t>
    </rPh>
    <phoneticPr fontId="1"/>
  </si>
  <si>
    <r>
      <t>ＣＯ</t>
    </r>
    <r>
      <rPr>
        <b/>
        <vertAlign val="subscript"/>
        <sz val="11"/>
        <color theme="0"/>
        <rFont val="ＭＳ Ｐゴシック"/>
        <family val="3"/>
        <charset val="128"/>
      </rPr>
      <t>２</t>
    </r>
    <r>
      <rPr>
        <b/>
        <sz val="11"/>
        <color theme="0"/>
        <rFont val="ＭＳ Ｐゴシック"/>
        <family val="3"/>
        <charset val="128"/>
      </rPr>
      <t>排出（注１）</t>
    </r>
    <rPh sb="3" eb="5">
      <t>ハイシュツ</t>
    </rPh>
    <rPh sb="6" eb="7">
      <t>チュウ</t>
    </rPh>
    <phoneticPr fontId="1"/>
  </si>
  <si>
    <t>　　　　　　　　　　　　　　　　　　　　　　　　　　環境省の「家庭からの二酸化炭素排出量の推計に係る実態調査」（平成26年10月～平成27年9月）のデーターより計算</t>
    <phoneticPr fontId="1"/>
  </si>
  <si>
    <r>
      <t>（注１）平均値と比較するためのＣＯ</t>
    </r>
    <r>
      <rPr>
        <vertAlign val="subscript"/>
        <sz val="11"/>
        <color theme="1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排出。環境省の「家庭からの二酸化炭素排出量の推計に係る実態調査」（平成26年10月～平成27年9月）のＣＯ</t>
    </r>
    <r>
      <rPr>
        <vertAlign val="subscript"/>
        <sz val="11"/>
        <color theme="1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排出係数で計算</t>
    </r>
    <rPh sb="1" eb="2">
      <t>チュウ</t>
    </rPh>
    <rPh sb="4" eb="6">
      <t>ヘイキン</t>
    </rPh>
    <rPh sb="6" eb="7">
      <t>チ</t>
    </rPh>
    <rPh sb="8" eb="10">
      <t>ヒカク</t>
    </rPh>
    <rPh sb="18" eb="20">
      <t>ハイシュツ</t>
    </rPh>
    <rPh sb="72" eb="74">
      <t>ハイシュツ</t>
    </rPh>
    <rPh sb="74" eb="76">
      <t>ケイスウ</t>
    </rPh>
    <phoneticPr fontId="1"/>
  </si>
  <si>
    <t>（注３）改善したいが、どうしたら良いかわからない方には、うちエコ診断の受診をお薦めします。</t>
    <rPh sb="1" eb="2">
      <t>チュウ</t>
    </rPh>
    <rPh sb="4" eb="6">
      <t>カイゼン</t>
    </rPh>
    <rPh sb="16" eb="17">
      <t>ヨ</t>
    </rPh>
    <rPh sb="24" eb="25">
      <t>カタ</t>
    </rPh>
    <rPh sb="32" eb="34">
      <t>シンダン</t>
    </rPh>
    <rPh sb="35" eb="37">
      <t>ジュシン</t>
    </rPh>
    <rPh sb="39" eb="40">
      <t>スス</t>
    </rPh>
    <phoneticPr fontId="1"/>
  </si>
  <si>
    <t>↑戸建標準家庭CO2排出（関東甲信）</t>
    <rPh sb="1" eb="3">
      <t>コダテ</t>
    </rPh>
    <rPh sb="3" eb="5">
      <t>ヒョウジュン</t>
    </rPh>
    <rPh sb="5" eb="7">
      <t>カテイ</t>
    </rPh>
    <rPh sb="10" eb="12">
      <t>ハイシュツ</t>
    </rPh>
    <rPh sb="13" eb="15">
      <t>カントウ</t>
    </rPh>
    <rPh sb="15" eb="17">
      <t>コウシン</t>
    </rPh>
    <phoneticPr fontId="1"/>
  </si>
  <si>
    <t>↑集合標準家庭CO2排出（関東甲信）</t>
    <rPh sb="1" eb="3">
      <t>シュウゴウ</t>
    </rPh>
    <rPh sb="3" eb="5">
      <t>ヒョウジュン</t>
    </rPh>
    <rPh sb="5" eb="7">
      <t>カテイ</t>
    </rPh>
    <rPh sb="10" eb="12">
      <t>ハイシュツ</t>
    </rPh>
    <rPh sb="13" eb="15">
      <t>カントウ</t>
    </rPh>
    <rPh sb="15" eb="17">
      <t>コウシン</t>
    </rPh>
    <phoneticPr fontId="1"/>
  </si>
  <si>
    <t>（注）環境省の「家庭からの二酸化炭素排出量の推計に係る実態調査」（平成26年10月～平成27年9月）のデーターより計算</t>
    <rPh sb="1" eb="2">
      <t>チュウ</t>
    </rPh>
    <rPh sb="3" eb="5">
      <t>カンキョウ</t>
    </rPh>
    <rPh sb="5" eb="6">
      <t>ショウ</t>
    </rPh>
    <rPh sb="33" eb="35">
      <t>ヘイセイ</t>
    </rPh>
    <rPh sb="37" eb="38">
      <t>ネン</t>
    </rPh>
    <rPh sb="40" eb="41">
      <t>ガツ</t>
    </rPh>
    <rPh sb="42" eb="44">
      <t>ヘイセイ</t>
    </rPh>
    <rPh sb="46" eb="47">
      <t>ネン</t>
    </rPh>
    <rPh sb="48" eb="49">
      <t>ガツ</t>
    </rPh>
    <rPh sb="57" eb="59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</si>
</sst>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%"/>
    <numFmt numFmtId="178" formatCode="0.0_ "/>
    <numFmt numFmtId="179" formatCode="0&quot;kWh&quot;"/>
    <numFmt numFmtId="180" formatCode="0&quot;㎥&quot;"/>
    <numFmt numFmtId="181" formatCode="0\ℓ"/>
    <numFmt numFmtId="182" formatCode="0.0_);[Red]\(0.0\)"/>
    <numFmt numFmtId="183" formatCode="#,##0.0_ "/>
    <numFmt numFmtId="184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bscript"/>
      <sz val="11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vertAlign val="subscript"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8CBA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3" xfId="0" applyBorder="1" applyAlignment="1">
      <alignment horizontal="center"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7" borderId="1" xfId="0" applyFill="1" applyBorder="1" applyProtection="1">
      <alignment vertical="center"/>
      <protection locked="0"/>
    </xf>
    <xf numFmtId="182" fontId="13" fillId="4" borderId="1" xfId="0" applyNumberFormat="1" applyFont="1" applyFill="1" applyBorder="1" applyAlignment="1">
      <alignment horizontal="right" vertical="center"/>
    </xf>
    <xf numFmtId="177" fontId="0" fillId="4" borderId="1" xfId="0" applyNumberFormat="1" applyFill="1" applyBorder="1" applyAlignment="1">
      <alignment horizontal="right" vertical="center"/>
    </xf>
    <xf numFmtId="183" fontId="0" fillId="0" borderId="1" xfId="0" applyNumberFormat="1" applyBorder="1">
      <alignment vertical="center"/>
    </xf>
    <xf numFmtId="184" fontId="0" fillId="0" borderId="1" xfId="0" applyNumberFormat="1" applyBorder="1">
      <alignment vertical="center"/>
    </xf>
    <xf numFmtId="183" fontId="0" fillId="0" borderId="1" xfId="0" applyNumberForma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right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Protection="1">
      <alignment vertical="center"/>
      <protection locked="0"/>
    </xf>
    <xf numFmtId="0" fontId="0" fillId="3" borderId="9" xfId="0" applyFill="1" applyBorder="1" applyAlignment="1">
      <alignment horizontal="center" vertical="center"/>
    </xf>
    <xf numFmtId="0" fontId="0" fillId="5" borderId="2" xfId="0" applyFill="1" applyBorder="1" applyProtection="1">
      <alignment vertical="center"/>
      <protection locked="0"/>
    </xf>
    <xf numFmtId="0" fontId="0" fillId="5" borderId="10" xfId="0" applyFill="1" applyBorder="1" applyProtection="1">
      <alignment vertical="center"/>
      <protection locked="0"/>
    </xf>
    <xf numFmtId="0" fontId="0" fillId="3" borderId="11" xfId="0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178" fontId="0" fillId="4" borderId="5" xfId="0" applyNumberForma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 wrapText="1"/>
    </xf>
    <xf numFmtId="178" fontId="0" fillId="4" borderId="9" xfId="0" applyNumberFormat="1" applyFill="1" applyBorder="1" applyAlignment="1">
      <alignment horizontal="right" vertical="center"/>
    </xf>
    <xf numFmtId="182" fontId="13" fillId="4" borderId="2" xfId="0" applyNumberFormat="1" applyFont="1" applyFill="1" applyBorder="1" applyAlignment="1">
      <alignment horizontal="right" vertical="center"/>
    </xf>
    <xf numFmtId="177" fontId="0" fillId="4" borderId="2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178" fontId="0" fillId="4" borderId="11" xfId="0" applyNumberFormat="1" applyFill="1" applyBorder="1" applyAlignment="1">
      <alignment horizontal="right" vertical="center"/>
    </xf>
    <xf numFmtId="177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178" fontId="0" fillId="4" borderId="14" xfId="0" applyNumberFormat="1" applyFill="1" applyBorder="1" applyAlignment="1">
      <alignment horizontal="right" vertical="center"/>
    </xf>
    <xf numFmtId="182" fontId="13" fillId="4" borderId="15" xfId="0" applyNumberFormat="1" applyFont="1" applyFill="1" applyBorder="1" applyAlignment="1">
      <alignment horizontal="right" vertical="center"/>
    </xf>
    <xf numFmtId="177" fontId="0" fillId="4" borderId="15" xfId="0" applyNumberFormat="1" applyFill="1" applyBorder="1" applyAlignment="1">
      <alignment horizontal="right" vertical="center"/>
    </xf>
    <xf numFmtId="0" fontId="0" fillId="4" borderId="15" xfId="0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38" fontId="15" fillId="5" borderId="12" xfId="1" applyFont="1" applyFill="1" applyBorder="1" applyProtection="1">
      <alignment vertical="center"/>
      <protection locked="0"/>
    </xf>
    <xf numFmtId="38" fontId="15" fillId="5" borderId="13" xfId="1" applyFont="1" applyFill="1" applyBorder="1" applyProtection="1">
      <alignment vertical="center"/>
      <protection locked="0"/>
    </xf>
    <xf numFmtId="178" fontId="0" fillId="4" borderId="17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C"/>
      <color rgb="FFCCFFCC"/>
      <color rgb="FFCCFFFF"/>
      <color rgb="FFCCFF99"/>
      <color rgb="FFFFCCFF"/>
      <color rgb="FF663300"/>
      <color rgb="FFCC6600"/>
      <color rgb="FF9933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CO2家計簿!$AC$28</c:f>
              <c:strCache>
                <c:ptCount val="1"/>
                <c:pt idx="0">
                  <c:v>排出量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CO2家計簿!$AD$27:$AO$27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CO2家計簿!$AD$28:$AO$28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CO2家計簿!$AC$29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CO2家計簿!$AD$27:$AO$27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CO2家計簿!$AD$29:$AO$29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55015872"/>
        <c:axId val="-1711630464"/>
      </c:barChart>
      <c:catAx>
        <c:axId val="-15550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1630464"/>
        <c:crosses val="autoZero"/>
        <c:auto val="1"/>
        <c:lblAlgn val="ctr"/>
        <c:lblOffset val="100"/>
        <c:noMultiLvlLbl val="0"/>
      </c:catAx>
      <c:valAx>
        <c:axId val="-171163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55501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0.10208420822397211"/>
                  <c:y val="6.4776538349372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95231846019248E-2"/>
                  <c:y val="3.91622922134732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908573928258972E-2"/>
                  <c:y val="-1.173519976669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CO2家計簿!$AC$32:$AC$35</c:f>
              <c:strCache>
                <c:ptCount val="4"/>
                <c:pt idx="0">
                  <c:v>電気[kWh]</c:v>
                </c:pt>
                <c:pt idx="1">
                  <c:v>都市ガス[m3]</c:v>
                </c:pt>
                <c:pt idx="2">
                  <c:v>LPガス[m3]</c:v>
                </c:pt>
                <c:pt idx="3">
                  <c:v>灯油[L]</c:v>
                </c:pt>
              </c:strCache>
            </c:strRef>
          </c:cat>
          <c:val>
            <c:numRef>
              <c:f>CO2家計簿!$AD$32:$AD$35</c:f>
              <c:numCache>
                <c:formatCode>0"㎥"</c:formatCode>
                <c:ptCount val="4"/>
                <c:pt idx="0" formatCode="0&quot;kWh&quot;">
                  <c:v>0</c:v>
                </c:pt>
                <c:pt idx="1">
                  <c:v>0</c:v>
                </c:pt>
                <c:pt idx="2">
                  <c:v>0</c:v>
                </c:pt>
                <c:pt idx="3" formatCode="0\ℓ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記入例!$AC$28</c:f>
              <c:strCache>
                <c:ptCount val="1"/>
                <c:pt idx="0">
                  <c:v>排出量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記入例!$AD$27:$AO$27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記入例!$AD$28:$AO$28</c:f>
              <c:numCache>
                <c:formatCode>General</c:formatCode>
                <c:ptCount val="12"/>
                <c:pt idx="0">
                  <c:v>193.25</c:v>
                </c:pt>
                <c:pt idx="1">
                  <c:v>391.4</c:v>
                </c:pt>
                <c:pt idx="2">
                  <c:v>268.3</c:v>
                </c:pt>
                <c:pt idx="3">
                  <c:v>197.91</c:v>
                </c:pt>
                <c:pt idx="4">
                  <c:v>204.98</c:v>
                </c:pt>
                <c:pt idx="5">
                  <c:v>115.53</c:v>
                </c:pt>
                <c:pt idx="6">
                  <c:v>156.755</c:v>
                </c:pt>
                <c:pt idx="7">
                  <c:v>198.86500000000001</c:v>
                </c:pt>
                <c:pt idx="8">
                  <c:v>264.3917333666667</c:v>
                </c:pt>
                <c:pt idx="9">
                  <c:v>295.89673336666669</c:v>
                </c:pt>
                <c:pt idx="10">
                  <c:v>273.73173336666667</c:v>
                </c:pt>
                <c:pt idx="11">
                  <c:v>254.7850483</c:v>
                </c:pt>
              </c:numCache>
            </c:numRef>
          </c:val>
        </c:ser>
        <c:ser>
          <c:idx val="1"/>
          <c:order val="1"/>
          <c:tx>
            <c:strRef>
              <c:f>記入例!$AC$29</c:f>
              <c:strCache>
                <c:ptCount val="1"/>
                <c:pt idx="0">
                  <c:v>平均値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記入例!$AD$27:$AO$27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記入例!$AD$29:$AO$29</c:f>
              <c:numCache>
                <c:formatCode>General</c:formatCode>
                <c:ptCount val="12"/>
                <c:pt idx="0">
                  <c:v>343.99139580134806</c:v>
                </c:pt>
                <c:pt idx="1">
                  <c:v>267.04595200367811</c:v>
                </c:pt>
                <c:pt idx="2">
                  <c:v>214.99462237584254</c:v>
                </c:pt>
                <c:pt idx="3">
                  <c:v>227.44167946075973</c:v>
                </c:pt>
                <c:pt idx="4">
                  <c:v>279.49300908859533</c:v>
                </c:pt>
                <c:pt idx="5">
                  <c:v>236.49408461342679</c:v>
                </c:pt>
                <c:pt idx="6">
                  <c:v>241.0202871897603</c:v>
                </c:pt>
                <c:pt idx="7">
                  <c:v>295.33471810576265</c:v>
                </c:pt>
                <c:pt idx="8">
                  <c:v>396.04272542918358</c:v>
                </c:pt>
                <c:pt idx="9">
                  <c:v>548.80206238044013</c:v>
                </c:pt>
                <c:pt idx="10">
                  <c:v>483.172125023604</c:v>
                </c:pt>
                <c:pt idx="11">
                  <c:v>415.27908637860116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438554448"/>
        <c:axId val="-1438557712"/>
      </c:barChart>
      <c:catAx>
        <c:axId val="-14385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438557712"/>
        <c:crosses val="autoZero"/>
        <c:auto val="1"/>
        <c:lblAlgn val="ctr"/>
        <c:lblOffset val="100"/>
        <c:noMultiLvlLbl val="0"/>
      </c:catAx>
      <c:valAx>
        <c:axId val="-143855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43855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0.10208420822397211"/>
                  <c:y val="6.4776538349372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95231846019248E-2"/>
                  <c:y val="3.91622922134732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908573928258972E-2"/>
                  <c:y val="-1.173519976669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記入例!$AC$32:$AC$35</c:f>
              <c:strCache>
                <c:ptCount val="4"/>
                <c:pt idx="0">
                  <c:v>電気[kWh]</c:v>
                </c:pt>
                <c:pt idx="1">
                  <c:v>都市ガス[m3]</c:v>
                </c:pt>
                <c:pt idx="2">
                  <c:v>LPガス[m3]</c:v>
                </c:pt>
                <c:pt idx="3">
                  <c:v>灯油[L]</c:v>
                </c:pt>
              </c:strCache>
            </c:strRef>
          </c:cat>
          <c:val>
            <c:numRef>
              <c:f>記入例!$AD$32:$AD$35</c:f>
              <c:numCache>
                <c:formatCode>0"㎥"</c:formatCode>
                <c:ptCount val="4"/>
                <c:pt idx="0" formatCode="0&quot;kWh&quot;">
                  <c:v>3395</c:v>
                </c:pt>
                <c:pt idx="1">
                  <c:v>376</c:v>
                </c:pt>
                <c:pt idx="2">
                  <c:v>0</c:v>
                </c:pt>
                <c:pt idx="3" formatCode="0\ℓ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0</xdr:row>
      <xdr:rowOff>42333</xdr:rowOff>
    </xdr:from>
    <xdr:to>
      <xdr:col>8</xdr:col>
      <xdr:colOff>687917</xdr:colOff>
      <xdr:row>0</xdr:row>
      <xdr:rowOff>476250</xdr:rowOff>
    </xdr:to>
    <xdr:sp macro="" textlink="">
      <xdr:nvSpPr>
        <xdr:cNvPr id="2" name="額縁 1"/>
        <xdr:cNvSpPr/>
      </xdr:nvSpPr>
      <xdr:spPr>
        <a:xfrm>
          <a:off x="4968875" y="42333"/>
          <a:ext cx="2958042" cy="433917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711730</xdr:colOff>
      <xdr:row>24</xdr:row>
      <xdr:rowOff>142080</xdr:rowOff>
    </xdr:from>
    <xdr:to>
      <xdr:col>7</xdr:col>
      <xdr:colOff>39688</xdr:colOff>
      <xdr:row>42</xdr:row>
      <xdr:rowOff>158748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812270</xdr:colOff>
      <xdr:row>24</xdr:row>
      <xdr:rowOff>116416</xdr:rowOff>
    </xdr:from>
    <xdr:to>
      <xdr:col>13</xdr:col>
      <xdr:colOff>342634</xdr:colOff>
      <xdr:row>43</xdr:row>
      <xdr:rowOff>35454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815949</xdr:colOff>
      <xdr:row>23</xdr:row>
      <xdr:rowOff>42328</xdr:rowOff>
    </xdr:from>
    <xdr:to>
      <xdr:col>6</xdr:col>
      <xdr:colOff>794783</xdr:colOff>
      <xdr:row>25</xdr:row>
      <xdr:rowOff>10577</xdr:rowOff>
    </xdr:to>
    <xdr:sp macro="" textlink="">
      <xdr:nvSpPr>
        <xdr:cNvPr id="5" name="テキスト ボックス 4"/>
        <xdr:cNvSpPr txBox="1"/>
      </xdr:nvSpPr>
      <xdr:spPr>
        <a:xfrm>
          <a:off x="1625574" y="5109628"/>
          <a:ext cx="4788959" cy="339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/>
            <a:t>排出量の比較</a:t>
          </a:r>
        </a:p>
      </xdr:txBody>
    </xdr:sp>
    <xdr:clientData/>
  </xdr:twoCellAnchor>
  <xdr:twoCellAnchor>
    <xdr:from>
      <xdr:col>7</xdr:col>
      <xdr:colOff>783167</xdr:colOff>
      <xdr:row>23</xdr:row>
      <xdr:rowOff>21160</xdr:rowOff>
    </xdr:from>
    <xdr:to>
      <xdr:col>13</xdr:col>
      <xdr:colOff>317501</xdr:colOff>
      <xdr:row>25</xdr:row>
      <xdr:rowOff>10576</xdr:rowOff>
    </xdr:to>
    <xdr:sp macro="" textlink="">
      <xdr:nvSpPr>
        <xdr:cNvPr id="6" name="テキスト ボックス 5"/>
        <xdr:cNvSpPr txBox="1"/>
      </xdr:nvSpPr>
      <xdr:spPr>
        <a:xfrm>
          <a:off x="7212542" y="5088460"/>
          <a:ext cx="4392084" cy="360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/>
            <a:t>利用内訳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0</xdr:row>
      <xdr:rowOff>42333</xdr:rowOff>
    </xdr:from>
    <xdr:to>
      <xdr:col>8</xdr:col>
      <xdr:colOff>687917</xdr:colOff>
      <xdr:row>0</xdr:row>
      <xdr:rowOff>476250</xdr:rowOff>
    </xdr:to>
    <xdr:sp macro="" textlink="">
      <xdr:nvSpPr>
        <xdr:cNvPr id="4" name="額縁 3"/>
        <xdr:cNvSpPr/>
      </xdr:nvSpPr>
      <xdr:spPr>
        <a:xfrm>
          <a:off x="3968750" y="42333"/>
          <a:ext cx="2719917" cy="433917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711730</xdr:colOff>
      <xdr:row>24</xdr:row>
      <xdr:rowOff>142080</xdr:rowOff>
    </xdr:from>
    <xdr:to>
      <xdr:col>7</xdr:col>
      <xdr:colOff>39688</xdr:colOff>
      <xdr:row>42</xdr:row>
      <xdr:rowOff>158748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812270</xdr:colOff>
      <xdr:row>24</xdr:row>
      <xdr:rowOff>116416</xdr:rowOff>
    </xdr:from>
    <xdr:to>
      <xdr:col>13</xdr:col>
      <xdr:colOff>342634</xdr:colOff>
      <xdr:row>43</xdr:row>
      <xdr:rowOff>35454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815949</xdr:colOff>
      <xdr:row>23</xdr:row>
      <xdr:rowOff>42328</xdr:rowOff>
    </xdr:from>
    <xdr:to>
      <xdr:col>6</xdr:col>
      <xdr:colOff>794783</xdr:colOff>
      <xdr:row>25</xdr:row>
      <xdr:rowOff>10577</xdr:rowOff>
    </xdr:to>
    <xdr:sp macro="" textlink="">
      <xdr:nvSpPr>
        <xdr:cNvPr id="6" name="テキスト ボックス 5"/>
        <xdr:cNvSpPr txBox="1"/>
      </xdr:nvSpPr>
      <xdr:spPr>
        <a:xfrm>
          <a:off x="964116" y="5228161"/>
          <a:ext cx="4815417" cy="359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/>
            <a:t>排出量の比較</a:t>
          </a:r>
        </a:p>
      </xdr:txBody>
    </xdr:sp>
    <xdr:clientData/>
  </xdr:twoCellAnchor>
  <xdr:twoCellAnchor>
    <xdr:from>
      <xdr:col>7</xdr:col>
      <xdr:colOff>783167</xdr:colOff>
      <xdr:row>23</xdr:row>
      <xdr:rowOff>21160</xdr:rowOff>
    </xdr:from>
    <xdr:to>
      <xdr:col>13</xdr:col>
      <xdr:colOff>317501</xdr:colOff>
      <xdr:row>25</xdr:row>
      <xdr:rowOff>10576</xdr:rowOff>
    </xdr:to>
    <xdr:sp macro="" textlink="">
      <xdr:nvSpPr>
        <xdr:cNvPr id="7" name="テキスト ボックス 6"/>
        <xdr:cNvSpPr txBox="1"/>
      </xdr:nvSpPr>
      <xdr:spPr>
        <a:xfrm>
          <a:off x="6582834" y="5206993"/>
          <a:ext cx="442383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/>
            <a:t>利用内訳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7"/>
  <sheetViews>
    <sheetView showGridLines="0" tabSelected="1" zoomScale="90" zoomScaleNormal="90" workbookViewId="0">
      <selection activeCell="C3" sqref="C3"/>
    </sheetView>
  </sheetViews>
  <sheetFormatPr defaultRowHeight="13.5" x14ac:dyDescent="0.15"/>
  <cols>
    <col min="1" max="1" width="10.625" customWidth="1"/>
    <col min="2" max="2" width="20.625" style="1" customWidth="1"/>
    <col min="3" max="3" width="10.625" style="1" customWidth="1"/>
    <col min="4" max="15" width="10.625" customWidth="1"/>
    <col min="16" max="16" width="5.25" customWidth="1"/>
    <col min="17" max="17" width="7.5" customWidth="1"/>
    <col min="18" max="18" width="12" customWidth="1"/>
    <col min="25" max="25" width="5" customWidth="1"/>
    <col min="26" max="26" width="2.75" customWidth="1"/>
    <col min="27" max="27" width="16.25" customWidth="1"/>
  </cols>
  <sheetData>
    <row r="1" spans="2:27" ht="43.5" customHeight="1" x14ac:dyDescent="0.15">
      <c r="F1" s="69" t="s">
        <v>51</v>
      </c>
      <c r="G1" s="70"/>
      <c r="H1" s="70"/>
      <c r="I1" s="70"/>
      <c r="J1" s="1"/>
    </row>
    <row r="2" spans="2:27" ht="5.25" hidden="1" customHeight="1" x14ac:dyDescent="0.15"/>
    <row r="3" spans="2:27" ht="18" customHeight="1" x14ac:dyDescent="0.15">
      <c r="B3" s="24" t="s">
        <v>12</v>
      </c>
      <c r="C3" s="22" t="s">
        <v>28</v>
      </c>
      <c r="D3" s="9" t="s">
        <v>32</v>
      </c>
      <c r="E3" s="9"/>
      <c r="F3" s="9"/>
      <c r="G3" s="9"/>
      <c r="Y3" t="s">
        <v>28</v>
      </c>
    </row>
    <row r="4" spans="2:27" ht="18" customHeight="1" x14ac:dyDescent="0.15">
      <c r="B4" s="24" t="s">
        <v>31</v>
      </c>
      <c r="C4" s="22">
        <v>3</v>
      </c>
      <c r="D4" s="9" t="s">
        <v>30</v>
      </c>
      <c r="E4" s="9"/>
      <c r="F4" s="9"/>
      <c r="G4" s="9"/>
      <c r="I4" s="29"/>
      <c r="J4" t="s">
        <v>44</v>
      </c>
      <c r="Y4" t="s">
        <v>29</v>
      </c>
      <c r="Z4">
        <v>1</v>
      </c>
    </row>
    <row r="5" spans="2:27" ht="7.5" customHeight="1" x14ac:dyDescent="0.15">
      <c r="B5" s="25"/>
      <c r="C5"/>
      <c r="Z5">
        <v>2</v>
      </c>
    </row>
    <row r="6" spans="2:27" ht="14.25" thickBot="1" x14ac:dyDescent="0.2">
      <c r="B6" s="26"/>
      <c r="C6" s="10" t="s">
        <v>52</v>
      </c>
      <c r="D6" s="9"/>
      <c r="E6" s="9"/>
      <c r="F6" s="9"/>
      <c r="Z6">
        <v>3</v>
      </c>
    </row>
    <row r="7" spans="2:27" s="1" customFormat="1" ht="14.25" thickBot="1" x14ac:dyDescent="0.2">
      <c r="B7" s="26"/>
      <c r="C7" s="36" t="s">
        <v>0</v>
      </c>
      <c r="D7" s="37" t="s">
        <v>1</v>
      </c>
      <c r="E7" s="37" t="s">
        <v>2</v>
      </c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42" t="s">
        <v>11</v>
      </c>
      <c r="O7" s="45" t="s">
        <v>15</v>
      </c>
      <c r="Q7" s="2"/>
      <c r="Z7">
        <v>4</v>
      </c>
    </row>
    <row r="8" spans="2:27" ht="21.75" customHeight="1" x14ac:dyDescent="0.15">
      <c r="B8" s="46" t="s">
        <v>14</v>
      </c>
      <c r="C8" s="38"/>
      <c r="D8" s="23"/>
      <c r="E8" s="23"/>
      <c r="F8" s="23"/>
      <c r="G8" s="23"/>
      <c r="H8" s="23"/>
      <c r="I8" s="23"/>
      <c r="J8" s="23"/>
      <c r="K8" s="23"/>
      <c r="L8" s="23"/>
      <c r="M8" s="23"/>
      <c r="N8" s="43"/>
      <c r="O8" s="66">
        <f>+SUM(C8:N8)</f>
        <v>0</v>
      </c>
      <c r="Z8">
        <v>5</v>
      </c>
    </row>
    <row r="9" spans="2:27" ht="21.75" customHeight="1" x14ac:dyDescent="0.15">
      <c r="B9" s="47" t="s">
        <v>20</v>
      </c>
      <c r="C9" s="38"/>
      <c r="D9" s="23"/>
      <c r="E9" s="23"/>
      <c r="F9" s="23"/>
      <c r="G9" s="23"/>
      <c r="H9" s="23"/>
      <c r="I9" s="23"/>
      <c r="J9" s="23"/>
      <c r="K9" s="23"/>
      <c r="L9" s="23"/>
      <c r="M9" s="23"/>
      <c r="N9" s="43"/>
      <c r="O9" s="66">
        <f t="shared" ref="O9:O11" si="0">+SUM(C9:N9)</f>
        <v>0</v>
      </c>
      <c r="Z9">
        <v>6</v>
      </c>
    </row>
    <row r="10" spans="2:27" ht="21.75" customHeight="1" x14ac:dyDescent="0.15">
      <c r="B10" s="47" t="s">
        <v>35</v>
      </c>
      <c r="C10" s="39"/>
      <c r="D10" s="23"/>
      <c r="E10" s="23"/>
      <c r="F10" s="23"/>
      <c r="G10" s="29"/>
      <c r="H10" s="23"/>
      <c r="I10" s="23"/>
      <c r="J10" s="23"/>
      <c r="K10" s="23"/>
      <c r="L10" s="23"/>
      <c r="M10" s="23"/>
      <c r="N10" s="43"/>
      <c r="O10" s="66">
        <f t="shared" si="0"/>
        <v>0</v>
      </c>
      <c r="R10" s="3"/>
    </row>
    <row r="11" spans="2:27" ht="21.75" customHeight="1" thickBot="1" x14ac:dyDescent="0.2">
      <c r="B11" s="48" t="s">
        <v>36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4"/>
      <c r="O11" s="67">
        <f t="shared" si="0"/>
        <v>0</v>
      </c>
      <c r="R11" s="3"/>
    </row>
    <row r="12" spans="2:27" ht="8.25" customHeight="1" thickBot="1" x14ac:dyDescent="0.2">
      <c r="B12" s="26"/>
    </row>
    <row r="13" spans="2:27" ht="20.25" customHeight="1" x14ac:dyDescent="0.15">
      <c r="B13" s="46" t="s">
        <v>56</v>
      </c>
      <c r="C13" s="60">
        <f>C8*戸建!$D11+C9*戸建!$D12+C10*戸建!$D13+C11*戸建!$D14</f>
        <v>0</v>
      </c>
      <c r="D13" s="49">
        <f>D8*戸建!$D11+D9*戸建!$D12+D10*戸建!$D13+D11*戸建!$D14</f>
        <v>0</v>
      </c>
      <c r="E13" s="49">
        <f>E8*戸建!$D11+E9*戸建!$D12+E10*戸建!$D13+E11*戸建!$D14</f>
        <v>0</v>
      </c>
      <c r="F13" s="49">
        <f>F8*戸建!$D11+F9*戸建!$D12+F10*戸建!$D13+F11*戸建!$D14</f>
        <v>0</v>
      </c>
      <c r="G13" s="49">
        <f>G8*戸建!$D11+G9*戸建!$D12+G10*戸建!$D13+G11*戸建!$D14</f>
        <v>0</v>
      </c>
      <c r="H13" s="49">
        <f>H8*戸建!$D11+H9*戸建!$D12+H10*戸建!$D13+H11*戸建!$D14</f>
        <v>0</v>
      </c>
      <c r="I13" s="49">
        <f>I8*戸建!$D11+I9*戸建!$D12+I10*戸建!$D13+I11*戸建!$D14</f>
        <v>0</v>
      </c>
      <c r="J13" s="49">
        <f>J8*戸建!$D11+J9*戸建!$D12+J10*戸建!$D13+J11*戸建!$D14</f>
        <v>0</v>
      </c>
      <c r="K13" s="49">
        <f>K8*戸建!$D11+K9*戸建!$D12+K10*戸建!$D13+K11*戸建!$D14</f>
        <v>0</v>
      </c>
      <c r="L13" s="49">
        <f>L8*戸建!$D11+L9*戸建!$D12+L10*戸建!$D13+L11*戸建!$D14</f>
        <v>0</v>
      </c>
      <c r="M13" s="49">
        <f>M8*戸建!$D11+M9*戸建!$D12+M10*戸建!$D13+M11*戸建!$D14</f>
        <v>0</v>
      </c>
      <c r="N13" s="51">
        <f>N8*戸建!$D11+N9*戸建!$D12+N10*戸建!$D13+N11*戸建!$D14</f>
        <v>0</v>
      </c>
      <c r="O13" s="56" t="str">
        <f>IF(AND(C$8&lt;&gt;"",D$8&lt;&gt;"",E$8&lt;&gt;"",F$8&lt;&gt;"",G$8&lt;&gt;"",H$8&lt;&gt;"",I$8&lt;&gt;"",J$8&lt;&gt;"",K$8&lt;&gt;"",L$8&lt;&gt;"",M$8&lt;&gt;"",N$8&lt;&gt;""),SUM(C13:N13),"")</f>
        <v/>
      </c>
      <c r="AA13" s="7" t="s">
        <v>39</v>
      </c>
    </row>
    <row r="14" spans="2:27" ht="20.25" customHeight="1" x14ac:dyDescent="0.15">
      <c r="B14" s="65" t="s">
        <v>55</v>
      </c>
      <c r="C14" s="61">
        <f ca="1">IF(COUNTA(C8:C11)=0,0,VLOOKUP("*"&amp;$C$4&amp;"*",INDIRECT($C3&amp;"!"&amp;"A1:n6"),MATCH(C7,戸建!$A$7:$M$7,0),0))</f>
        <v>0</v>
      </c>
      <c r="D14" s="30">
        <f ca="1">IF(COUNTA(D8:D11)=0,0,VLOOKUP("*"&amp;$C$4&amp;"*",INDIRECT($C3&amp;"!"&amp;"A1:n6"),MATCH(D7,戸建!$A$7:$M$7,0),0))</f>
        <v>0</v>
      </c>
      <c r="E14" s="30">
        <f ca="1">IF(COUNTA(E8:E11)=0,0,VLOOKUP("*"&amp;$C$4&amp;"*",INDIRECT($C3&amp;"!"&amp;"A1:n6"),MATCH(E7,戸建!$A$7:$M$7,0),0))</f>
        <v>0</v>
      </c>
      <c r="F14" s="30">
        <f ca="1">IF(COUNTA(F8:F11)=0,0,VLOOKUP("*"&amp;$C$4&amp;"*",INDIRECT($C3&amp;"!"&amp;"A1:n6"),MATCH(F7,戸建!$A$7:$M$7,0),0))</f>
        <v>0</v>
      </c>
      <c r="G14" s="30">
        <f ca="1">IF(COUNTA(G8:G11)=0,0,VLOOKUP("*"&amp;$C$4&amp;"*",INDIRECT($C3&amp;"!"&amp;"A1:n6"),MATCH(G7,戸建!$A$7:$M$7,0),0))</f>
        <v>0</v>
      </c>
      <c r="H14" s="30">
        <f ca="1">IF(COUNTA(H8:H11)=0,0,VLOOKUP("*"&amp;$C$4&amp;"*",INDIRECT($C3&amp;"!"&amp;"A1:n6"),MATCH(H7,戸建!$A$7:$M$7,0),0))</f>
        <v>0</v>
      </c>
      <c r="I14" s="30">
        <f ca="1">IF(COUNTA(I8:I11)=0,0,VLOOKUP("*"&amp;$C$4&amp;"*",INDIRECT($C3&amp;"!"&amp;"A1:n6"),MATCH(I7,戸建!$A$7:$M$7,0),0))</f>
        <v>0</v>
      </c>
      <c r="J14" s="30">
        <f ca="1">IF(COUNTA(J8:J11)=0,0,VLOOKUP("*"&amp;$C$4&amp;"*",INDIRECT($C3&amp;"!"&amp;"A1:n6"),MATCH(J7,戸建!$A$7:$M$7,0),0))</f>
        <v>0</v>
      </c>
      <c r="K14" s="30">
        <f ca="1">IF(COUNTA(K8:K11)=0,0,VLOOKUP("*"&amp;$C$4&amp;"*",INDIRECT($C3&amp;"!"&amp;"A1:n6"),MATCH(K7,戸建!$A$7:$M$7,0),0))</f>
        <v>0</v>
      </c>
      <c r="L14" s="30">
        <f ca="1">IF(COUNTA(L8:L11)=0,0,VLOOKUP("*"&amp;$C$4&amp;"*",INDIRECT($C3&amp;"!"&amp;"A1:n6"),MATCH(L7,戸建!$A$7:$M$7,0),0))</f>
        <v>0</v>
      </c>
      <c r="M14" s="30">
        <f ca="1">IF(COUNTA(M8:M11)=0,0,VLOOKUP("*"&amp;$C$4&amp;"*",INDIRECT($C3&amp;"!"&amp;"A1:n6"),MATCH(M7,戸建!$A$7:$M$7,0),0))</f>
        <v>0</v>
      </c>
      <c r="N14" s="52">
        <f ca="1">IF(COUNTA(N8:N11)=0,0,VLOOKUP("*"&amp;$C$4&amp;"*",INDIRECT($C3&amp;"!"&amp;"A1:n6"),MATCH(N7,戸建!$A$7:$M$7,0),0))</f>
        <v>0</v>
      </c>
      <c r="O14" s="68" t="str">
        <f>IF(AND(C$8&lt;&gt;"",D$8&lt;&gt;"",E$8&lt;&gt;"",F$8&lt;&gt;"",G$8&lt;&gt;"",H$8&lt;&gt;"",I$8&lt;&gt;"",J$8&lt;&gt;"",K$8&lt;&gt;"",L$8&lt;&gt;"",M$8&lt;&gt;"",N$8&lt;&gt;""),SUM(C14:N14),"")</f>
        <v/>
      </c>
      <c r="AA14" s="8" t="s">
        <v>40</v>
      </c>
    </row>
    <row r="15" spans="2:27" ht="20.25" customHeight="1" x14ac:dyDescent="0.15">
      <c r="B15" s="47" t="s">
        <v>53</v>
      </c>
      <c r="C15" s="62">
        <f ca="1">C13/INDIRECT($C3&amp;"!"&amp;"B"&amp;$C4)</f>
        <v>0</v>
      </c>
      <c r="D15" s="31">
        <f ca="1">D13/INDIRECT($C3&amp;"!"&amp;"C"&amp;$C4)</f>
        <v>0</v>
      </c>
      <c r="E15" s="31">
        <f ca="1">E13/INDIRECT($C3&amp;"!"&amp;"D"&amp;$C4)</f>
        <v>0</v>
      </c>
      <c r="F15" s="31">
        <f ca="1">F13/INDIRECT($C3&amp;"!"&amp;"E"&amp;$C4)</f>
        <v>0</v>
      </c>
      <c r="G15" s="31">
        <f ca="1">G13/INDIRECT($C3&amp;"!"&amp;"F"&amp;$C4)</f>
        <v>0</v>
      </c>
      <c r="H15" s="31">
        <f ca="1">H13/INDIRECT($C3&amp;"!"&amp;"G"&amp;$C4)</f>
        <v>0</v>
      </c>
      <c r="I15" s="31">
        <f ca="1">I13/INDIRECT($C3&amp;"!"&amp;"H"&amp;$C4)</f>
        <v>0</v>
      </c>
      <c r="J15" s="31">
        <f ca="1">J13/INDIRECT($C3&amp;"!"&amp;"I"&amp;$C4)</f>
        <v>0</v>
      </c>
      <c r="K15" s="31">
        <f ca="1">K13/INDIRECT($C3&amp;"!"&amp;"J"&amp;$C4)</f>
        <v>0</v>
      </c>
      <c r="L15" s="31">
        <f ca="1">L13/INDIRECT($C3&amp;"!"&amp;"K"&amp;$C4)</f>
        <v>0</v>
      </c>
      <c r="M15" s="31">
        <f ca="1">M13/INDIRECT($C3&amp;"!"&amp;"L"&amp;$C4)</f>
        <v>0</v>
      </c>
      <c r="N15" s="53">
        <f ca="1">N13/INDIRECT($C3&amp;"!"&amp;"M"&amp;$C4)</f>
        <v>0</v>
      </c>
      <c r="O15" s="57" t="str">
        <f ca="1">IF(O13="","",O13/INDIRECT($C3&amp;"!"&amp;"N"&amp;$C4))</f>
        <v/>
      </c>
      <c r="AA15" s="7" t="s">
        <v>42</v>
      </c>
    </row>
    <row r="16" spans="2:27" ht="20.25" customHeight="1" x14ac:dyDescent="0.15">
      <c r="B16" s="47" t="s">
        <v>13</v>
      </c>
      <c r="C16" s="63" t="str">
        <f t="shared" ref="C16:N16" ca="1" si="1">IF(C15&gt;1.4,"1",IF(C15&gt;1.15,"2",IF(C15&gt;0.85,"3",IF(C15&gt;0.6,"4",IF(C15&gt;0,"5","")))))</f>
        <v/>
      </c>
      <c r="D16" s="21" t="str">
        <f t="shared" ca="1" si="1"/>
        <v/>
      </c>
      <c r="E16" s="21" t="str">
        <f t="shared" ca="1" si="1"/>
        <v/>
      </c>
      <c r="F16" s="21" t="str">
        <f t="shared" ca="1" si="1"/>
        <v/>
      </c>
      <c r="G16" s="21" t="str">
        <f t="shared" ca="1" si="1"/>
        <v/>
      </c>
      <c r="H16" s="21" t="str">
        <f t="shared" ca="1" si="1"/>
        <v/>
      </c>
      <c r="I16" s="21" t="str">
        <f t="shared" ca="1" si="1"/>
        <v/>
      </c>
      <c r="J16" s="21" t="str">
        <f t="shared" ca="1" si="1"/>
        <v/>
      </c>
      <c r="K16" s="21" t="str">
        <f t="shared" ca="1" si="1"/>
        <v/>
      </c>
      <c r="L16" s="21" t="str">
        <f t="shared" ca="1" si="1"/>
        <v/>
      </c>
      <c r="M16" s="21" t="str">
        <f t="shared" ca="1" si="1"/>
        <v/>
      </c>
      <c r="N16" s="54" t="str">
        <f t="shared" ca="1" si="1"/>
        <v/>
      </c>
      <c r="O16" s="58" t="str">
        <f ca="1">IF(O15="","",IF(O15&gt;1.4,"1",IF(O15&gt;1.15,"2",IF(O15&gt;0.85,"3",IF(O15&gt;0.6,"4",IF(O15&gt;0,"5"," "))))))</f>
        <v/>
      </c>
      <c r="AA16" s="8" t="s">
        <v>43</v>
      </c>
    </row>
    <row r="17" spans="2:42" ht="36.75" customHeight="1" thickBot="1" x14ac:dyDescent="0.2">
      <c r="B17" s="48" t="s">
        <v>54</v>
      </c>
      <c r="C17" s="64" t="str">
        <f t="shared" ref="C17:O17" ca="1" si="2">IF(C16="","",INDEX($AA13:$AA24,C16,1))</f>
        <v/>
      </c>
      <c r="D17" s="50" t="str">
        <f t="shared" ca="1" si="2"/>
        <v/>
      </c>
      <c r="E17" s="50" t="str">
        <f t="shared" ca="1" si="2"/>
        <v/>
      </c>
      <c r="F17" s="50" t="str">
        <f t="shared" ca="1" si="2"/>
        <v/>
      </c>
      <c r="G17" s="50" t="str">
        <f t="shared" ca="1" si="2"/>
        <v/>
      </c>
      <c r="H17" s="50" t="str">
        <f t="shared" ca="1" si="2"/>
        <v/>
      </c>
      <c r="I17" s="50" t="str">
        <f t="shared" ca="1" si="2"/>
        <v/>
      </c>
      <c r="J17" s="50" t="str">
        <f t="shared" ca="1" si="2"/>
        <v/>
      </c>
      <c r="K17" s="50" t="str">
        <f t="shared" ca="1" si="2"/>
        <v/>
      </c>
      <c r="L17" s="50" t="str">
        <f t="shared" ca="1" si="2"/>
        <v/>
      </c>
      <c r="M17" s="50" t="str">
        <f t="shared" ca="1" si="2"/>
        <v/>
      </c>
      <c r="N17" s="55" t="str">
        <f t="shared" ca="1" si="2"/>
        <v/>
      </c>
      <c r="O17" s="59" t="str">
        <f t="shared" ca="1" si="2"/>
        <v/>
      </c>
      <c r="AA17" s="8" t="s">
        <v>41</v>
      </c>
    </row>
    <row r="18" spans="2:42" ht="5.25" customHeight="1" x14ac:dyDescent="0.15">
      <c r="AA18" s="8"/>
    </row>
    <row r="19" spans="2:42" ht="15" customHeight="1" x14ac:dyDescent="0.15">
      <c r="B19" s="2" t="s">
        <v>58</v>
      </c>
      <c r="AA19" s="8"/>
    </row>
    <row r="20" spans="2:42" ht="15" customHeight="1" x14ac:dyDescent="0.15">
      <c r="B20" s="2" t="str">
        <f>"（注２）平均値：関東甲信の"&amp;C3&amp;"住宅の世帯数"&amp;C4&amp;"人の場合のCO２排出量の平均値（kg-CO2/世帯・月）"</f>
        <v>（注２）平均値：関東甲信の戸建住宅の世帯数3人の場合のCO２排出量の平均値（kg-CO2/世帯・月）</v>
      </c>
      <c r="AA20" s="7"/>
    </row>
    <row r="21" spans="2:42" ht="15" customHeight="1" x14ac:dyDescent="0.15">
      <c r="B21" s="2" t="s">
        <v>57</v>
      </c>
      <c r="AA21" s="7"/>
    </row>
    <row r="22" spans="2:42" ht="15" customHeight="1" x14ac:dyDescent="0.15">
      <c r="B22" s="2" t="s">
        <v>59</v>
      </c>
      <c r="AA22" s="8"/>
    </row>
    <row r="23" spans="2:42" ht="5.25" customHeight="1" x14ac:dyDescent="0.15">
      <c r="B23" s="2"/>
      <c r="AA23" s="8"/>
    </row>
    <row r="24" spans="2:42" ht="15.75" customHeight="1" x14ac:dyDescent="0.15">
      <c r="B24" s="27"/>
      <c r="C24" s="27"/>
      <c r="D24" s="27"/>
      <c r="E24" s="27"/>
      <c r="F24" s="27"/>
      <c r="G24" s="18"/>
      <c r="H24" s="28"/>
      <c r="I24" s="28"/>
      <c r="J24" s="28"/>
      <c r="K24" s="28"/>
      <c r="L24" s="28"/>
      <c r="M24" s="28"/>
      <c r="AA24" s="8"/>
    </row>
    <row r="25" spans="2:42" x14ac:dyDescent="0.15">
      <c r="AC25" t="s">
        <v>46</v>
      </c>
    </row>
    <row r="26" spans="2:42" x14ac:dyDescent="0.15">
      <c r="AC26" s="11" t="s">
        <v>47</v>
      </c>
    </row>
    <row r="27" spans="2:42" x14ac:dyDescent="0.15">
      <c r="AD27" s="12" t="s">
        <v>0</v>
      </c>
      <c r="AE27" s="12" t="s">
        <v>1</v>
      </c>
      <c r="AF27" s="12" t="s">
        <v>2</v>
      </c>
      <c r="AG27" s="12" t="s">
        <v>3</v>
      </c>
      <c r="AH27" s="12" t="s">
        <v>4</v>
      </c>
      <c r="AI27" s="12" t="s">
        <v>5</v>
      </c>
      <c r="AJ27" s="12" t="s">
        <v>6</v>
      </c>
      <c r="AK27" s="12" t="s">
        <v>7</v>
      </c>
      <c r="AL27" s="12" t="s">
        <v>8</v>
      </c>
      <c r="AM27" s="12" t="s">
        <v>9</v>
      </c>
      <c r="AN27" s="12" t="s">
        <v>10</v>
      </c>
      <c r="AO27" s="12" t="s">
        <v>11</v>
      </c>
      <c r="AP27" s="20" t="s">
        <v>21</v>
      </c>
    </row>
    <row r="28" spans="2:42" x14ac:dyDescent="0.15">
      <c r="AC28" s="5" t="s">
        <v>45</v>
      </c>
      <c r="AD28" s="5" t="e">
        <f>IF(COUNTA(C$8:C$11)=0,HLOOKUP(AD$27&amp;1,$C$7:$N$14,7,0),HLOOKUP(AD$27,$C$7:$N$14,7,0))</f>
        <v>#N/A</v>
      </c>
      <c r="AE28" s="5" t="e">
        <f t="shared" ref="AE28:AO28" si="3">IF(COUNTA(D$8:D$11)=0,HLOOKUP(AE$27&amp;1,$C$7:$N$14,7,0),HLOOKUP(AE$27,$C$7:$N$14,7,0))</f>
        <v>#N/A</v>
      </c>
      <c r="AF28" s="5" t="e">
        <f t="shared" si="3"/>
        <v>#N/A</v>
      </c>
      <c r="AG28" s="5" t="e">
        <f t="shared" si="3"/>
        <v>#N/A</v>
      </c>
      <c r="AH28" s="5" t="e">
        <f t="shared" si="3"/>
        <v>#N/A</v>
      </c>
      <c r="AI28" s="5" t="e">
        <f t="shared" si="3"/>
        <v>#N/A</v>
      </c>
      <c r="AJ28" s="5" t="e">
        <f t="shared" si="3"/>
        <v>#N/A</v>
      </c>
      <c r="AK28" s="5" t="e">
        <f t="shared" si="3"/>
        <v>#N/A</v>
      </c>
      <c r="AL28" s="5" t="e">
        <f t="shared" si="3"/>
        <v>#N/A</v>
      </c>
      <c r="AM28" s="5" t="e">
        <f t="shared" si="3"/>
        <v>#N/A</v>
      </c>
      <c r="AN28" s="5" t="e">
        <f t="shared" si="3"/>
        <v>#N/A</v>
      </c>
      <c r="AO28" s="5" t="e">
        <f t="shared" si="3"/>
        <v>#N/A</v>
      </c>
      <c r="AP28" s="5" t="str">
        <f>IF(COUNTA(O$8:O$11)=0,HLOOKUP(AP$27&amp;1,$C$7:$O$14,7,0),HLOOKUP(AP$27,$C$7:$O$14,7,0))</f>
        <v/>
      </c>
    </row>
    <row r="29" spans="2:42" x14ac:dyDescent="0.15">
      <c r="AC29" s="17" t="s">
        <v>49</v>
      </c>
      <c r="AD29" s="5" t="e">
        <f>IF(COUNTA(C$8:C$11)=0,HLOOKUP(AD$27&amp;1,$C$7:$N$14,8,0),HLOOKUP(AD$27,$C$7:$N$14,8,0))</f>
        <v>#N/A</v>
      </c>
      <c r="AE29" s="5" t="e">
        <f t="shared" ref="AE29:AO29" si="4">IF(COUNTA(D$8:D$11)=0,HLOOKUP(AE$27&amp;1,$C$7:$N$14,8,0),HLOOKUP(AE$27,$C$7:$N$14,8,0))</f>
        <v>#N/A</v>
      </c>
      <c r="AF29" s="5" t="e">
        <f t="shared" si="4"/>
        <v>#N/A</v>
      </c>
      <c r="AG29" s="5" t="e">
        <f t="shared" si="4"/>
        <v>#N/A</v>
      </c>
      <c r="AH29" s="5" t="e">
        <f t="shared" si="4"/>
        <v>#N/A</v>
      </c>
      <c r="AI29" s="5" t="e">
        <f t="shared" si="4"/>
        <v>#N/A</v>
      </c>
      <c r="AJ29" s="5" t="e">
        <f t="shared" si="4"/>
        <v>#N/A</v>
      </c>
      <c r="AK29" s="5" t="e">
        <f t="shared" si="4"/>
        <v>#N/A</v>
      </c>
      <c r="AL29" s="5" t="e">
        <f t="shared" si="4"/>
        <v>#N/A</v>
      </c>
      <c r="AM29" s="5" t="e">
        <f t="shared" si="4"/>
        <v>#N/A</v>
      </c>
      <c r="AN29" s="5" t="e">
        <f t="shared" si="4"/>
        <v>#N/A</v>
      </c>
      <c r="AO29" s="5" t="e">
        <f t="shared" si="4"/>
        <v>#N/A</v>
      </c>
      <c r="AP29" s="5" t="str">
        <f>IF(COUNTA(O$8:O$11)=0,HLOOKUP(AP$27&amp;1,$C$7:$O$14,8,0),HLOOKUP(AP$27,$C$7:$O$14,8,0))</f>
        <v/>
      </c>
    </row>
    <row r="31" spans="2:42" x14ac:dyDescent="0.15">
      <c r="AC31" t="s">
        <v>48</v>
      </c>
    </row>
    <row r="32" spans="2:42" x14ac:dyDescent="0.15">
      <c r="AC32" s="16" t="s">
        <v>14</v>
      </c>
      <c r="AD32" s="13">
        <f>+O8</f>
        <v>0</v>
      </c>
    </row>
    <row r="33" spans="29:31" x14ac:dyDescent="0.15">
      <c r="AC33" s="6" t="s">
        <v>20</v>
      </c>
      <c r="AD33" s="14">
        <f t="shared" ref="AD33:AD35" si="5">+O9</f>
        <v>0</v>
      </c>
    </row>
    <row r="34" spans="29:31" x14ac:dyDescent="0.15">
      <c r="AC34" s="6" t="s">
        <v>35</v>
      </c>
      <c r="AD34" s="14">
        <f t="shared" si="5"/>
        <v>0</v>
      </c>
    </row>
    <row r="35" spans="29:31" x14ac:dyDescent="0.15">
      <c r="AC35" s="6" t="s">
        <v>36</v>
      </c>
      <c r="AD35" s="15">
        <f t="shared" si="5"/>
        <v>0</v>
      </c>
    </row>
    <row r="37" spans="29:31" x14ac:dyDescent="0.15">
      <c r="AE37" t="e">
        <f>0/0</f>
        <v>#DIV/0!</v>
      </c>
    </row>
  </sheetData>
  <sheetProtection algorithmName="SHA-512" hashValue="kwrksg8kTiDgO9B57icam6KFJVX6ldf9suLxX6J9Jn3RE8V9zvzrI43SLYGQ4LPykbDcX/uty1pEiBw5NR4GOA==" saltValue="axdnlTmPcsfAz3/JQOaLiA==" spinCount="100000" sheet="1" objects="1" scenarios="1" selectLockedCells="1"/>
  <mergeCells count="1">
    <mergeCell ref="F1:I1"/>
  </mergeCells>
  <phoneticPr fontId="1"/>
  <dataValidations count="2">
    <dataValidation type="list" allowBlank="1" showErrorMessage="1" error="エラー" sqref="C4">
      <formula1>$Z$4:$Z$9</formula1>
    </dataValidation>
    <dataValidation type="list" allowBlank="1" showErrorMessage="1" error="エラー" sqref="C3">
      <formula1>$Y$3:$Y$4</formula1>
    </dataValidation>
  </dataValidations>
  <pageMargins left="0.7" right="0.7" top="0.47" bottom="0.41" header="0.3" footer="0.3"/>
  <pageSetup paperSize="9" scale="78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P37"/>
  <sheetViews>
    <sheetView showGridLines="0" zoomScale="90" zoomScaleNormal="90" workbookViewId="0">
      <selection activeCell="C3" sqref="C3"/>
    </sheetView>
  </sheetViews>
  <sheetFormatPr defaultRowHeight="13.5" x14ac:dyDescent="0.15"/>
  <cols>
    <col min="1" max="1" width="10.625" customWidth="1"/>
    <col min="2" max="2" width="20.625" style="1" customWidth="1"/>
    <col min="3" max="3" width="10.625" style="1" customWidth="1"/>
    <col min="4" max="15" width="10.625" customWidth="1"/>
    <col min="16" max="16" width="5.25" customWidth="1"/>
    <col min="17" max="17" width="7.5" customWidth="1"/>
    <col min="18" max="18" width="12" customWidth="1"/>
    <col min="25" max="25" width="5" customWidth="1"/>
    <col min="26" max="26" width="2.75" customWidth="1"/>
    <col min="27" max="27" width="16.25" customWidth="1"/>
  </cols>
  <sheetData>
    <row r="1" spans="2:27" ht="43.5" customHeight="1" x14ac:dyDescent="0.15">
      <c r="F1" s="69" t="s">
        <v>51</v>
      </c>
      <c r="G1" s="70"/>
      <c r="H1" s="70"/>
      <c r="I1" s="70"/>
      <c r="J1" s="1"/>
    </row>
    <row r="2" spans="2:27" ht="5.25" hidden="1" customHeight="1" x14ac:dyDescent="0.15"/>
    <row r="3" spans="2:27" ht="18" customHeight="1" x14ac:dyDescent="0.15">
      <c r="B3" s="24" t="s">
        <v>12</v>
      </c>
      <c r="C3" s="22" t="s">
        <v>28</v>
      </c>
      <c r="D3" s="9" t="s">
        <v>32</v>
      </c>
      <c r="E3" s="9"/>
      <c r="F3" s="9"/>
      <c r="G3" s="9"/>
      <c r="Y3" t="s">
        <v>28</v>
      </c>
    </row>
    <row r="4" spans="2:27" ht="18" customHeight="1" x14ac:dyDescent="0.15">
      <c r="B4" s="24" t="s">
        <v>31</v>
      </c>
      <c r="C4" s="22">
        <v>3</v>
      </c>
      <c r="D4" s="9" t="s">
        <v>30</v>
      </c>
      <c r="E4" s="9"/>
      <c r="F4" s="9"/>
      <c r="G4" s="9"/>
      <c r="I4" s="29"/>
      <c r="J4" t="s">
        <v>44</v>
      </c>
      <c r="Y4" t="s">
        <v>29</v>
      </c>
      <c r="Z4">
        <v>1</v>
      </c>
    </row>
    <row r="5" spans="2:27" ht="7.5" customHeight="1" x14ac:dyDescent="0.15">
      <c r="B5" s="25"/>
      <c r="C5"/>
      <c r="Z5">
        <v>2</v>
      </c>
    </row>
    <row r="6" spans="2:27" ht="14.25" thickBot="1" x14ac:dyDescent="0.2">
      <c r="B6" s="26"/>
      <c r="C6" s="10" t="s">
        <v>52</v>
      </c>
      <c r="D6" s="9"/>
      <c r="E6" s="9"/>
      <c r="F6" s="9"/>
      <c r="Z6">
        <v>3</v>
      </c>
    </row>
    <row r="7" spans="2:27" s="1" customFormat="1" ht="14.25" thickBot="1" x14ac:dyDescent="0.2">
      <c r="B7" s="26"/>
      <c r="C7" s="36" t="s">
        <v>0</v>
      </c>
      <c r="D7" s="37" t="s">
        <v>1</v>
      </c>
      <c r="E7" s="37" t="s">
        <v>2</v>
      </c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42" t="s">
        <v>11</v>
      </c>
      <c r="O7" s="45" t="s">
        <v>15</v>
      </c>
      <c r="Q7" s="2"/>
      <c r="Z7">
        <v>4</v>
      </c>
    </row>
    <row r="8" spans="2:27" ht="21.75" customHeight="1" x14ac:dyDescent="0.15">
      <c r="B8" s="46" t="s">
        <v>14</v>
      </c>
      <c r="C8" s="38">
        <v>212</v>
      </c>
      <c r="D8" s="23">
        <v>600</v>
      </c>
      <c r="E8" s="23">
        <v>400</v>
      </c>
      <c r="F8" s="23">
        <v>300</v>
      </c>
      <c r="G8" s="23">
        <v>314</v>
      </c>
      <c r="H8" s="23">
        <v>150</v>
      </c>
      <c r="I8" s="23">
        <v>201</v>
      </c>
      <c r="J8" s="23">
        <v>245</v>
      </c>
      <c r="K8" s="23">
        <v>231</v>
      </c>
      <c r="L8" s="23">
        <v>254</v>
      </c>
      <c r="M8" s="23">
        <v>267</v>
      </c>
      <c r="N8" s="43">
        <v>221</v>
      </c>
      <c r="O8" s="66">
        <f>+SUM(C8:N8)</f>
        <v>3395</v>
      </c>
      <c r="Z8">
        <v>5</v>
      </c>
    </row>
    <row r="9" spans="2:27" ht="21.75" customHeight="1" x14ac:dyDescent="0.15">
      <c r="B9" s="47" t="s">
        <v>20</v>
      </c>
      <c r="C9" s="38">
        <v>39</v>
      </c>
      <c r="D9" s="23">
        <v>40</v>
      </c>
      <c r="E9" s="23">
        <v>30</v>
      </c>
      <c r="F9" s="23">
        <v>21</v>
      </c>
      <c r="G9" s="23">
        <v>21</v>
      </c>
      <c r="H9" s="23">
        <v>18</v>
      </c>
      <c r="I9" s="23">
        <v>25</v>
      </c>
      <c r="J9" s="23">
        <v>34</v>
      </c>
      <c r="K9" s="23">
        <v>34</v>
      </c>
      <c r="L9" s="23">
        <v>43</v>
      </c>
      <c r="M9" s="23">
        <v>30</v>
      </c>
      <c r="N9" s="43">
        <v>41</v>
      </c>
      <c r="O9" s="66">
        <f t="shared" ref="O9:O11" si="0">+SUM(C9:N9)</f>
        <v>376</v>
      </c>
      <c r="Z9">
        <v>6</v>
      </c>
    </row>
    <row r="10" spans="2:27" ht="21.75" customHeight="1" x14ac:dyDescent="0.15">
      <c r="B10" s="47" t="s">
        <v>35</v>
      </c>
      <c r="C10" s="39"/>
      <c r="D10" s="23"/>
      <c r="E10" s="23"/>
      <c r="F10" s="23"/>
      <c r="G10" s="29"/>
      <c r="H10" s="23"/>
      <c r="I10" s="23"/>
      <c r="J10" s="23"/>
      <c r="K10" s="23"/>
      <c r="L10" s="23"/>
      <c r="M10" s="23"/>
      <c r="N10" s="43"/>
      <c r="O10" s="66">
        <f t="shared" si="0"/>
        <v>0</v>
      </c>
      <c r="R10" s="3"/>
    </row>
    <row r="11" spans="2:27" ht="21.75" customHeight="1" thickBot="1" x14ac:dyDescent="0.2">
      <c r="B11" s="48" t="s">
        <v>36</v>
      </c>
      <c r="C11" s="40"/>
      <c r="D11" s="41"/>
      <c r="E11" s="41"/>
      <c r="F11" s="41"/>
      <c r="G11" s="41"/>
      <c r="H11" s="41"/>
      <c r="I11" s="41"/>
      <c r="J11" s="41"/>
      <c r="K11" s="41">
        <v>29</v>
      </c>
      <c r="L11" s="41">
        <v>29</v>
      </c>
      <c r="M11" s="41">
        <v>29</v>
      </c>
      <c r="N11" s="44">
        <v>21</v>
      </c>
      <c r="O11" s="67">
        <f t="shared" si="0"/>
        <v>108</v>
      </c>
      <c r="R11" s="3"/>
    </row>
    <row r="12" spans="2:27" ht="8.25" customHeight="1" thickBot="1" x14ac:dyDescent="0.2">
      <c r="B12" s="26"/>
    </row>
    <row r="13" spans="2:27" ht="20.25" customHeight="1" x14ac:dyDescent="0.15">
      <c r="B13" s="46" t="s">
        <v>56</v>
      </c>
      <c r="C13" s="60">
        <f>C8*戸建!$D11+C9*戸建!$D12+C10*戸建!$D13+C11*戸建!$D14</f>
        <v>193.25</v>
      </c>
      <c r="D13" s="49">
        <f>D8*戸建!$D11+D9*戸建!$D12+D10*戸建!$D13+D11*戸建!$D14</f>
        <v>391.4</v>
      </c>
      <c r="E13" s="49">
        <f>E8*戸建!$D11+E9*戸建!$D12+E10*戸建!$D13+E11*戸建!$D14</f>
        <v>268.3</v>
      </c>
      <c r="F13" s="49">
        <f>F8*戸建!$D11+F9*戸建!$D12+F10*戸建!$D13+F11*戸建!$D14</f>
        <v>197.91</v>
      </c>
      <c r="G13" s="49">
        <f>G8*戸建!$D11+G9*戸建!$D12+G10*戸建!$D13+G11*戸建!$D14</f>
        <v>204.98</v>
      </c>
      <c r="H13" s="49">
        <f>H8*戸建!$D11+H9*戸建!$D12+H10*戸建!$D13+H11*戸建!$D14</f>
        <v>115.53</v>
      </c>
      <c r="I13" s="49">
        <f>I8*戸建!$D11+I9*戸建!$D12+I10*戸建!$D13+I11*戸建!$D14</f>
        <v>156.755</v>
      </c>
      <c r="J13" s="49">
        <f>J8*戸建!$D11+J9*戸建!$D12+J10*戸建!$D13+J11*戸建!$D14</f>
        <v>198.86500000000001</v>
      </c>
      <c r="K13" s="49">
        <f>K8*戸建!$D11+K9*戸建!$D12+K10*戸建!$D13+K11*戸建!$D14</f>
        <v>264.3917333666667</v>
      </c>
      <c r="L13" s="49">
        <f>L8*戸建!$D11+L9*戸建!$D12+L10*戸建!$D13+L11*戸建!$D14</f>
        <v>295.89673336666669</v>
      </c>
      <c r="M13" s="49">
        <f>M8*戸建!$D11+M9*戸建!$D12+M10*戸建!$D13+M11*戸建!$D14</f>
        <v>273.73173336666667</v>
      </c>
      <c r="N13" s="51">
        <f>N8*戸建!$D11+N9*戸建!$D12+N10*戸建!$D13+N11*戸建!$D14</f>
        <v>254.7850483</v>
      </c>
      <c r="O13" s="56">
        <f>IF(AND(C$8&lt;&gt;"",D$8&lt;&gt;"",E$8&lt;&gt;"",F$8&lt;&gt;"",G$8&lt;&gt;"",H$8&lt;&gt;"",I$8&lt;&gt;"",J$8&lt;&gt;"",K$8&lt;&gt;"",L$8&lt;&gt;"",M$8&lt;&gt;"",N$8&lt;&gt;""),SUM(C13:N13),"")</f>
        <v>2815.7952484000002</v>
      </c>
      <c r="AA13" s="7" t="s">
        <v>39</v>
      </c>
    </row>
    <row r="14" spans="2:27" ht="20.25" customHeight="1" x14ac:dyDescent="0.15">
      <c r="B14" s="65" t="s">
        <v>55</v>
      </c>
      <c r="C14" s="61">
        <f ca="1">IF(COUNTA(C8:C11)=0,0,VLOOKUP("*"&amp;$C$4&amp;"*",INDIRECT($C3&amp;"!"&amp;"A1:n6"),MATCH(C7,戸建!$A$7:$M$7,0),0))</f>
        <v>343.99139580134806</v>
      </c>
      <c r="D14" s="30">
        <f ca="1">IF(COUNTA(D8:D11)=0,0,VLOOKUP("*"&amp;$C$4&amp;"*",INDIRECT($C3&amp;"!"&amp;"A1:n6"),MATCH(D7,戸建!$A$7:$M$7,0),0))</f>
        <v>267.04595200367811</v>
      </c>
      <c r="E14" s="30">
        <f ca="1">IF(COUNTA(E8:E11)=0,0,VLOOKUP("*"&amp;$C$4&amp;"*",INDIRECT($C3&amp;"!"&amp;"A1:n6"),MATCH(E7,戸建!$A$7:$M$7,0),0))</f>
        <v>214.99462237584254</v>
      </c>
      <c r="F14" s="30">
        <f ca="1">IF(COUNTA(F8:F11)=0,0,VLOOKUP("*"&amp;$C$4&amp;"*",INDIRECT($C3&amp;"!"&amp;"A1:n6"),MATCH(F7,戸建!$A$7:$M$7,0),0))</f>
        <v>227.44167946075973</v>
      </c>
      <c r="G14" s="30">
        <f ca="1">IF(COUNTA(G8:G11)=0,0,VLOOKUP("*"&amp;$C$4&amp;"*",INDIRECT($C3&amp;"!"&amp;"A1:n6"),MATCH(G7,戸建!$A$7:$M$7,0),0))</f>
        <v>279.49300908859533</v>
      </c>
      <c r="H14" s="30">
        <f ca="1">IF(COUNTA(H8:H11)=0,0,VLOOKUP("*"&amp;$C$4&amp;"*",INDIRECT($C3&amp;"!"&amp;"A1:n6"),MATCH(H7,戸建!$A$7:$M$7,0),0))</f>
        <v>236.49408461342679</v>
      </c>
      <c r="I14" s="30">
        <f ca="1">IF(COUNTA(I8:I11)=0,0,VLOOKUP("*"&amp;$C$4&amp;"*",INDIRECT($C3&amp;"!"&amp;"A1:n6"),MATCH(I7,戸建!$A$7:$M$7,0),0))</f>
        <v>241.0202871897603</v>
      </c>
      <c r="J14" s="30">
        <f ca="1">IF(COUNTA(J8:J11)=0,0,VLOOKUP("*"&amp;$C$4&amp;"*",INDIRECT($C3&amp;"!"&amp;"A1:n6"),MATCH(J7,戸建!$A$7:$M$7,0),0))</f>
        <v>295.33471810576265</v>
      </c>
      <c r="K14" s="30">
        <f ca="1">IF(COUNTA(K8:K11)=0,0,VLOOKUP("*"&amp;$C$4&amp;"*",INDIRECT($C3&amp;"!"&amp;"A1:n6"),MATCH(K7,戸建!$A$7:$M$7,0),0))</f>
        <v>396.04272542918358</v>
      </c>
      <c r="L14" s="30">
        <f ca="1">IF(COUNTA(L8:L11)=0,0,VLOOKUP("*"&amp;$C$4&amp;"*",INDIRECT($C3&amp;"!"&amp;"A1:n6"),MATCH(L7,戸建!$A$7:$M$7,0),0))</f>
        <v>548.80206238044013</v>
      </c>
      <c r="M14" s="30">
        <f ca="1">IF(COUNTA(M8:M11)=0,0,VLOOKUP("*"&amp;$C$4&amp;"*",INDIRECT($C3&amp;"!"&amp;"A1:n6"),MATCH(M7,戸建!$A$7:$M$7,0),0))</f>
        <v>483.172125023604</v>
      </c>
      <c r="N14" s="52">
        <f ca="1">IF(COUNTA(N8:N11)=0,0,VLOOKUP("*"&amp;$C$4&amp;"*",INDIRECT($C3&amp;"!"&amp;"A1:n6"),MATCH(N7,戸建!$A$7:$M$7,0),0))</f>
        <v>415.27908637860116</v>
      </c>
      <c r="O14" s="68">
        <f ca="1">IF(AND(C$8&lt;&gt;"",D$8&lt;&gt;"",E$8&lt;&gt;"",F$8&lt;&gt;"",G$8&lt;&gt;"",H$8&lt;&gt;"",I$8&lt;&gt;"",J$8&lt;&gt;"",K$8&lt;&gt;"",L$8&lt;&gt;"",M$8&lt;&gt;"",N$8&lt;&gt;""),SUM(C14:N14),"")</f>
        <v>3949.1117478510023</v>
      </c>
      <c r="AA14" s="8" t="s">
        <v>40</v>
      </c>
    </row>
    <row r="15" spans="2:27" ht="20.25" customHeight="1" x14ac:dyDescent="0.15">
      <c r="B15" s="47" t="s">
        <v>53</v>
      </c>
      <c r="C15" s="62">
        <f ca="1">C13/INDIRECT($C3&amp;"!"&amp;"B"&amp;$C4)</f>
        <v>0.56178730735346682</v>
      </c>
      <c r="D15" s="31">
        <f ca="1">D13/INDIRECT($C3&amp;"!"&amp;"C"&amp;$C4)</f>
        <v>1.4656653548322991</v>
      </c>
      <c r="E15" s="31">
        <f ca="1">E13/INDIRECT($C3&amp;"!"&amp;"D"&amp;$C4)</f>
        <v>1.2479381904305111</v>
      </c>
      <c r="F15" s="31">
        <f ca="1">F13/INDIRECT($C3&amp;"!"&amp;"E"&amp;$C4)</f>
        <v>0.87015713421226826</v>
      </c>
      <c r="G15" s="31">
        <f ca="1">G13/INDIRECT($C3&amp;"!"&amp;"F"&amp;$C4)</f>
        <v>0.73339938150304229</v>
      </c>
      <c r="H15" s="31">
        <f ca="1">H13/INDIRECT($C3&amp;"!"&amp;"G"&amp;$C4)</f>
        <v>0.48851116165905512</v>
      </c>
      <c r="I15" s="31">
        <f ca="1">I13/INDIRECT($C3&amp;"!"&amp;"H"&amp;$C4)</f>
        <v>0.6503809360934979</v>
      </c>
      <c r="J15" s="31">
        <f ca="1">J13/INDIRECT($C3&amp;"!"&amp;"I"&amp;$C4)</f>
        <v>0.67335463055442146</v>
      </c>
      <c r="K15" s="31">
        <f ca="1">K13/INDIRECT($C3&amp;"!"&amp;"J"&amp;$C4)</f>
        <v>0.66758386504928391</v>
      </c>
      <c r="L15" s="31">
        <f ca="1">L13/INDIRECT($C3&amp;"!"&amp;"K"&amp;$C4)</f>
        <v>0.53916840633435048</v>
      </c>
      <c r="M15" s="31">
        <f ca="1">M13/INDIRECT($C3&amp;"!"&amp;"L"&amp;$C4)</f>
        <v>0.56653047473153439</v>
      </c>
      <c r="N15" s="53">
        <f ca="1">N13/INDIRECT($C3&amp;"!"&amp;"M"&amp;$C4)</f>
        <v>0.61352727998375012</v>
      </c>
      <c r="O15" s="57">
        <f ca="1">IF(O13="","",O13/INDIRECT($C3&amp;"!"&amp;"N"&amp;$C4))</f>
        <v>0.71301989616583483</v>
      </c>
      <c r="AA15" s="7" t="s">
        <v>42</v>
      </c>
    </row>
    <row r="16" spans="2:27" ht="20.25" customHeight="1" x14ac:dyDescent="0.15">
      <c r="B16" s="47" t="s">
        <v>13</v>
      </c>
      <c r="C16" s="63" t="str">
        <f t="shared" ref="C16:N16" ca="1" si="1">IF(C15&gt;1.4,"1",IF(C15&gt;1.15,"2",IF(C15&gt;0.85,"3",IF(C15&gt;0.6,"4",IF(C15&gt;0,"5","")))))</f>
        <v>5</v>
      </c>
      <c r="D16" s="21" t="str">
        <f t="shared" ca="1" si="1"/>
        <v>1</v>
      </c>
      <c r="E16" s="21" t="str">
        <f t="shared" ca="1" si="1"/>
        <v>2</v>
      </c>
      <c r="F16" s="21" t="str">
        <f t="shared" ca="1" si="1"/>
        <v>3</v>
      </c>
      <c r="G16" s="21" t="str">
        <f t="shared" ca="1" si="1"/>
        <v>4</v>
      </c>
      <c r="H16" s="21" t="str">
        <f t="shared" ca="1" si="1"/>
        <v>5</v>
      </c>
      <c r="I16" s="21" t="str">
        <f t="shared" ca="1" si="1"/>
        <v>4</v>
      </c>
      <c r="J16" s="21" t="str">
        <f t="shared" ca="1" si="1"/>
        <v>4</v>
      </c>
      <c r="K16" s="21" t="str">
        <f t="shared" ca="1" si="1"/>
        <v>4</v>
      </c>
      <c r="L16" s="21" t="str">
        <f t="shared" ca="1" si="1"/>
        <v>5</v>
      </c>
      <c r="M16" s="21" t="str">
        <f t="shared" ca="1" si="1"/>
        <v>5</v>
      </c>
      <c r="N16" s="54" t="str">
        <f t="shared" ca="1" si="1"/>
        <v>4</v>
      </c>
      <c r="O16" s="58" t="str">
        <f ca="1">IF(O15="","",IF(O15&gt;1.4,"1",IF(O15&gt;1.15,"2",IF(O15&gt;0.85,"3",IF(O15&gt;0.6,"4",IF(O15&gt;0,"5"," "))))))</f>
        <v>4</v>
      </c>
      <c r="AA16" s="8" t="s">
        <v>43</v>
      </c>
    </row>
    <row r="17" spans="2:42" ht="36.75" customHeight="1" thickBot="1" x14ac:dyDescent="0.2">
      <c r="B17" s="48" t="s">
        <v>54</v>
      </c>
      <c r="C17" s="64" t="str">
        <f t="shared" ref="C17:O17" ca="1" si="2">IF(C16="","",INDEX($AA13:$AA24,C16,1))</f>
        <v>素晴らしい！</v>
      </c>
      <c r="D17" s="50" t="str">
        <f t="shared" ca="1" si="2"/>
        <v>頑張って！</v>
      </c>
      <c r="E17" s="50" t="str">
        <f t="shared" ca="1" si="2"/>
        <v>もう少し頑張って！</v>
      </c>
      <c r="F17" s="50" t="str">
        <f t="shared" ca="1" si="2"/>
        <v>標準的ですね</v>
      </c>
      <c r="G17" s="50" t="str">
        <f t="shared" ca="1" si="2"/>
        <v>いいね！</v>
      </c>
      <c r="H17" s="50" t="str">
        <f t="shared" ca="1" si="2"/>
        <v>素晴らしい！</v>
      </c>
      <c r="I17" s="50" t="str">
        <f t="shared" ca="1" si="2"/>
        <v>いいね！</v>
      </c>
      <c r="J17" s="50" t="str">
        <f t="shared" ca="1" si="2"/>
        <v>いいね！</v>
      </c>
      <c r="K17" s="50" t="str">
        <f t="shared" ca="1" si="2"/>
        <v>いいね！</v>
      </c>
      <c r="L17" s="50" t="str">
        <f t="shared" ca="1" si="2"/>
        <v>素晴らしい！</v>
      </c>
      <c r="M17" s="50" t="str">
        <f t="shared" ca="1" si="2"/>
        <v>素晴らしい！</v>
      </c>
      <c r="N17" s="55" t="str">
        <f t="shared" ca="1" si="2"/>
        <v>いいね！</v>
      </c>
      <c r="O17" s="59" t="str">
        <f t="shared" ca="1" si="2"/>
        <v>いいね！</v>
      </c>
      <c r="AA17" s="8" t="s">
        <v>41</v>
      </c>
    </row>
    <row r="18" spans="2:42" ht="5.25" customHeight="1" x14ac:dyDescent="0.15">
      <c r="AA18" s="8"/>
    </row>
    <row r="19" spans="2:42" ht="15" customHeight="1" x14ac:dyDescent="0.15">
      <c r="B19" s="2" t="s">
        <v>58</v>
      </c>
      <c r="AA19" s="8"/>
    </row>
    <row r="20" spans="2:42" ht="15" customHeight="1" x14ac:dyDescent="0.15">
      <c r="B20" s="2" t="str">
        <f>"（注２）平均値：関東甲信の"&amp;C3&amp;"住宅の世帯数"&amp;C4&amp;"人の場合のCO２排出量の平均値（kg-CO2/世帯・月）"</f>
        <v>（注２）平均値：関東甲信の戸建住宅の世帯数3人の場合のCO２排出量の平均値（kg-CO2/世帯・月）</v>
      </c>
      <c r="AA20" s="7"/>
    </row>
    <row r="21" spans="2:42" ht="15" customHeight="1" x14ac:dyDescent="0.15">
      <c r="B21" s="2" t="s">
        <v>57</v>
      </c>
      <c r="AA21" s="7"/>
    </row>
    <row r="22" spans="2:42" ht="15" customHeight="1" x14ac:dyDescent="0.15">
      <c r="B22" s="2" t="s">
        <v>59</v>
      </c>
      <c r="AA22" s="8"/>
    </row>
    <row r="23" spans="2:42" ht="5.25" customHeight="1" x14ac:dyDescent="0.15">
      <c r="B23" s="2"/>
      <c r="AA23" s="8"/>
    </row>
    <row r="24" spans="2:42" ht="15.75" customHeight="1" x14ac:dyDescent="0.15">
      <c r="B24" s="27"/>
      <c r="C24" s="27"/>
      <c r="D24" s="27"/>
      <c r="E24" s="27"/>
      <c r="F24" s="27"/>
      <c r="G24" s="18"/>
      <c r="H24" s="28"/>
      <c r="I24" s="28"/>
      <c r="J24" s="28"/>
      <c r="K24" s="28"/>
      <c r="L24" s="28"/>
      <c r="M24" s="19"/>
      <c r="AA24" s="8"/>
    </row>
    <row r="25" spans="2:42" x14ac:dyDescent="0.15">
      <c r="AC25" t="s">
        <v>46</v>
      </c>
    </row>
    <row r="26" spans="2:42" x14ac:dyDescent="0.15">
      <c r="AC26" s="11" t="s">
        <v>47</v>
      </c>
    </row>
    <row r="27" spans="2:42" x14ac:dyDescent="0.15">
      <c r="AD27" s="12" t="s">
        <v>0</v>
      </c>
      <c r="AE27" s="12" t="s">
        <v>1</v>
      </c>
      <c r="AF27" s="12" t="s">
        <v>2</v>
      </c>
      <c r="AG27" s="12" t="s">
        <v>3</v>
      </c>
      <c r="AH27" s="12" t="s">
        <v>4</v>
      </c>
      <c r="AI27" s="12" t="s">
        <v>5</v>
      </c>
      <c r="AJ27" s="12" t="s">
        <v>6</v>
      </c>
      <c r="AK27" s="12" t="s">
        <v>7</v>
      </c>
      <c r="AL27" s="12" t="s">
        <v>8</v>
      </c>
      <c r="AM27" s="12" t="s">
        <v>9</v>
      </c>
      <c r="AN27" s="12" t="s">
        <v>10</v>
      </c>
      <c r="AO27" s="12" t="s">
        <v>11</v>
      </c>
      <c r="AP27" s="20" t="s">
        <v>50</v>
      </c>
    </row>
    <row r="28" spans="2:42" x14ac:dyDescent="0.15">
      <c r="AC28" s="5" t="s">
        <v>45</v>
      </c>
      <c r="AD28" s="5">
        <f>IF(COUNTA(C$8:C$11)=0,HLOOKUP(AD$27&amp;1,$C$7:$N$14,7,0),HLOOKUP(AD$27,$C$7:$N$14,7,0))</f>
        <v>193.25</v>
      </c>
      <c r="AE28" s="5">
        <f t="shared" ref="AE28:AO28" si="3">IF(COUNTA(D$8:D$11)=0,HLOOKUP(AE$27&amp;1,$C$7:$N$14,7,0),HLOOKUP(AE$27,$C$7:$N$14,7,0))</f>
        <v>391.4</v>
      </c>
      <c r="AF28" s="5">
        <f t="shared" si="3"/>
        <v>268.3</v>
      </c>
      <c r="AG28" s="5">
        <f t="shared" si="3"/>
        <v>197.91</v>
      </c>
      <c r="AH28" s="5">
        <f t="shared" si="3"/>
        <v>204.98</v>
      </c>
      <c r="AI28" s="5">
        <f t="shared" si="3"/>
        <v>115.53</v>
      </c>
      <c r="AJ28" s="5">
        <f t="shared" si="3"/>
        <v>156.755</v>
      </c>
      <c r="AK28" s="5">
        <f t="shared" si="3"/>
        <v>198.86500000000001</v>
      </c>
      <c r="AL28" s="5">
        <f t="shared" si="3"/>
        <v>264.3917333666667</v>
      </c>
      <c r="AM28" s="5">
        <f t="shared" si="3"/>
        <v>295.89673336666669</v>
      </c>
      <c r="AN28" s="5">
        <f t="shared" si="3"/>
        <v>273.73173336666667</v>
      </c>
      <c r="AO28" s="5">
        <f t="shared" si="3"/>
        <v>254.7850483</v>
      </c>
      <c r="AP28" s="5">
        <f>IF(COUNTA(O$8:O$11)=0,HLOOKUP(AP$27&amp;1,$C$7:$O$14,7,0),HLOOKUP(AP$27,$C$7:$O$14,7,0))</f>
        <v>2815.7952484000002</v>
      </c>
    </row>
    <row r="29" spans="2:42" x14ac:dyDescent="0.15">
      <c r="AC29" s="17" t="s">
        <v>49</v>
      </c>
      <c r="AD29" s="5">
        <f ca="1">IF(COUNTA(C$8:C$11)=0,HLOOKUP(AD$27&amp;1,$C$7:$N$14,8,0),HLOOKUP(AD$27,$C$7:$N$14,8,0))</f>
        <v>343.99139580134806</v>
      </c>
      <c r="AE29" s="5">
        <f t="shared" ref="AE29:AO29" ca="1" si="4">IF(COUNTA(D$8:D$11)=0,HLOOKUP(AE$27&amp;1,$C$7:$N$14,8,0),HLOOKUP(AE$27,$C$7:$N$14,8,0))</f>
        <v>267.04595200367811</v>
      </c>
      <c r="AF29" s="5">
        <f t="shared" ca="1" si="4"/>
        <v>214.99462237584254</v>
      </c>
      <c r="AG29" s="5">
        <f t="shared" ca="1" si="4"/>
        <v>227.44167946075973</v>
      </c>
      <c r="AH29" s="5">
        <f t="shared" ca="1" si="4"/>
        <v>279.49300908859533</v>
      </c>
      <c r="AI29" s="5">
        <f t="shared" ca="1" si="4"/>
        <v>236.49408461342679</v>
      </c>
      <c r="AJ29" s="5">
        <f t="shared" ca="1" si="4"/>
        <v>241.0202871897603</v>
      </c>
      <c r="AK29" s="5">
        <f t="shared" ca="1" si="4"/>
        <v>295.33471810576265</v>
      </c>
      <c r="AL29" s="5">
        <f t="shared" ca="1" si="4"/>
        <v>396.04272542918358</v>
      </c>
      <c r="AM29" s="5">
        <f t="shared" ca="1" si="4"/>
        <v>548.80206238044013</v>
      </c>
      <c r="AN29" s="5">
        <f t="shared" ca="1" si="4"/>
        <v>483.172125023604</v>
      </c>
      <c r="AO29" s="5">
        <f t="shared" ca="1" si="4"/>
        <v>415.27908637860116</v>
      </c>
      <c r="AP29" s="5">
        <f ca="1">IF(COUNTA(O$8:O$11)=0,HLOOKUP(AP$27&amp;1,$C$7:$O$14,8,0),HLOOKUP(AP$27,$C$7:$O$14,8,0))</f>
        <v>3949.1117478510023</v>
      </c>
    </row>
    <row r="31" spans="2:42" x14ac:dyDescent="0.15">
      <c r="AC31" t="s">
        <v>48</v>
      </c>
    </row>
    <row r="32" spans="2:42" x14ac:dyDescent="0.15">
      <c r="AC32" s="16" t="s">
        <v>14</v>
      </c>
      <c r="AD32" s="13">
        <f>+O8</f>
        <v>3395</v>
      </c>
    </row>
    <row r="33" spans="29:31" x14ac:dyDescent="0.15">
      <c r="AC33" s="6" t="s">
        <v>20</v>
      </c>
      <c r="AD33" s="14">
        <f t="shared" ref="AD33:AD35" si="5">+O9</f>
        <v>376</v>
      </c>
    </row>
    <row r="34" spans="29:31" x14ac:dyDescent="0.15">
      <c r="AC34" s="6" t="s">
        <v>35</v>
      </c>
      <c r="AD34" s="14">
        <f t="shared" si="5"/>
        <v>0</v>
      </c>
    </row>
    <row r="35" spans="29:31" x14ac:dyDescent="0.15">
      <c r="AC35" s="6" t="s">
        <v>36</v>
      </c>
      <c r="AD35" s="15">
        <f t="shared" si="5"/>
        <v>108</v>
      </c>
    </row>
    <row r="37" spans="29:31" x14ac:dyDescent="0.15">
      <c r="AE37" t="e">
        <f>0/0</f>
        <v>#DIV/0!</v>
      </c>
    </row>
  </sheetData>
  <sheetProtection algorithmName="SHA-512" hashValue="mT3cWIY6N47p7TKxirYO59PFXgt/XdKLYc5i9AQ2rJ9Ql2sUa/55vES2yf+K3xb4nWnz9QsRekRnOuXhlbXJbw==" saltValue="dvU+IB9g2tDQvJn8/gDpAg==" spinCount="100000" sheet="1" objects="1" scenarios="1" selectLockedCells="1"/>
  <mergeCells count="1">
    <mergeCell ref="F1:I1"/>
  </mergeCells>
  <phoneticPr fontId="1"/>
  <dataValidations count="2">
    <dataValidation type="list" allowBlank="1" showErrorMessage="1" error="エラー" sqref="C3">
      <formula1>$Y$3:$Y$4</formula1>
    </dataValidation>
    <dataValidation type="list" allowBlank="1" showErrorMessage="1" error="エラー" sqref="C4">
      <formula1>$Z$4:$Z$9</formula1>
    </dataValidation>
  </dataValidations>
  <pageMargins left="0.7" right="0.7" top="0.47" bottom="0.41" header="0.3" footer="0.3"/>
  <pageSetup paperSize="9" scale="78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"/>
  <sheetViews>
    <sheetView workbookViewId="0">
      <selection activeCell="A17" sqref="A17"/>
    </sheetView>
  </sheetViews>
  <sheetFormatPr defaultRowHeight="13.5" x14ac:dyDescent="0.15"/>
  <sheetData>
    <row r="1" spans="1:14" x14ac:dyDescent="0.15">
      <c r="A1" s="6" t="s">
        <v>22</v>
      </c>
      <c r="B1" s="32">
        <v>198.9611251139153</v>
      </c>
      <c r="C1" s="32">
        <v>154.45666291738164</v>
      </c>
      <c r="D1" s="32">
        <v>124.35070319619707</v>
      </c>
      <c r="E1" s="32">
        <v>131.54995443387165</v>
      </c>
      <c r="F1" s="32">
        <v>161.65591415505619</v>
      </c>
      <c r="G1" s="32">
        <v>136.78577351581677</v>
      </c>
      <c r="H1" s="32">
        <v>139.40368305678933</v>
      </c>
      <c r="I1" s="32">
        <v>170.81859754846019</v>
      </c>
      <c r="J1" s="32">
        <v>229.06708483509982</v>
      </c>
      <c r="K1" s="32">
        <v>317.42153184292408</v>
      </c>
      <c r="L1" s="32">
        <v>279.46184349882185</v>
      </c>
      <c r="M1" s="32">
        <v>240.19320038423328</v>
      </c>
      <c r="N1" s="33">
        <v>2284.1260744985675</v>
      </c>
    </row>
    <row r="2" spans="1:14" x14ac:dyDescent="0.15">
      <c r="A2" s="6" t="s">
        <v>23</v>
      </c>
      <c r="B2" s="32">
        <v>288.60295071469034</v>
      </c>
      <c r="C2" s="32">
        <v>224.04702752850963</v>
      </c>
      <c r="D2" s="32">
        <v>180.37684419668147</v>
      </c>
      <c r="E2" s="32">
        <v>190.81971412385775</v>
      </c>
      <c r="F2" s="32">
        <v>234.48989745568591</v>
      </c>
      <c r="G2" s="32">
        <v>198.4145286163496</v>
      </c>
      <c r="H2" s="32">
        <v>202.21193586259554</v>
      </c>
      <c r="I2" s="32">
        <v>247.78082281754669</v>
      </c>
      <c r="J2" s="32">
        <v>332.27313404651846</v>
      </c>
      <c r="K2" s="32">
        <v>460.43562860731839</v>
      </c>
      <c r="L2" s="32">
        <v>405.37322353675256</v>
      </c>
      <c r="M2" s="32">
        <v>348.41211484306365</v>
      </c>
      <c r="N2" s="33">
        <v>3313.2378223495698</v>
      </c>
    </row>
    <row r="3" spans="1:14" x14ac:dyDescent="0.15">
      <c r="A3" s="6" t="s">
        <v>24</v>
      </c>
      <c r="B3" s="34">
        <v>343.99139580134806</v>
      </c>
      <c r="C3" s="34">
        <v>267.04595200367811</v>
      </c>
      <c r="D3" s="34">
        <v>214.99462237584254</v>
      </c>
      <c r="E3" s="34">
        <v>227.44167946075973</v>
      </c>
      <c r="F3" s="34">
        <v>279.49300908859533</v>
      </c>
      <c r="G3" s="34">
        <v>236.49408461342679</v>
      </c>
      <c r="H3" s="34">
        <v>241.0202871897603</v>
      </c>
      <c r="I3" s="34">
        <v>295.33471810576265</v>
      </c>
      <c r="J3" s="34">
        <v>396.04272542918358</v>
      </c>
      <c r="K3" s="34">
        <v>548.80206238044013</v>
      </c>
      <c r="L3" s="34">
        <v>483.172125023604</v>
      </c>
      <c r="M3" s="34">
        <v>415.27908637860116</v>
      </c>
      <c r="N3" s="35">
        <v>3949.1117478510023</v>
      </c>
    </row>
    <row r="4" spans="1:14" x14ac:dyDescent="0.15">
      <c r="A4" s="6" t="s">
        <v>25</v>
      </c>
      <c r="B4" s="32">
        <v>365.12646037388856</v>
      </c>
      <c r="C4" s="32">
        <v>283.45343634288719</v>
      </c>
      <c r="D4" s="32">
        <v>228.20403773368037</v>
      </c>
      <c r="E4" s="32">
        <v>241.41585044457761</v>
      </c>
      <c r="F4" s="32">
        <v>296.66524905378446</v>
      </c>
      <c r="G4" s="32">
        <v>251.02444150704838</v>
      </c>
      <c r="H4" s="32">
        <v>255.82873703828369</v>
      </c>
      <c r="I4" s="32">
        <v>313.48028341310828</v>
      </c>
      <c r="J4" s="32">
        <v>420.37585898309533</v>
      </c>
      <c r="K4" s="32">
        <v>582.52083316228925</v>
      </c>
      <c r="L4" s="32">
        <v>512.85854795937632</v>
      </c>
      <c r="M4" s="32">
        <v>440.79411499084563</v>
      </c>
      <c r="N4" s="33">
        <v>4191.747851002865</v>
      </c>
    </row>
    <row r="5" spans="1:14" x14ac:dyDescent="0.15">
      <c r="A5" s="6" t="s">
        <v>26</v>
      </c>
      <c r="B5" s="32">
        <v>430.7180400817727</v>
      </c>
      <c r="C5" s="32">
        <v>334.37321532663941</v>
      </c>
      <c r="D5" s="32">
        <v>269.19877505110793</v>
      </c>
      <c r="E5" s="32">
        <v>284.78396729090895</v>
      </c>
      <c r="F5" s="32">
        <v>349.95840756644031</v>
      </c>
      <c r="G5" s="32">
        <v>296.11865255621871</v>
      </c>
      <c r="H5" s="32">
        <v>301.78599518887364</v>
      </c>
      <c r="I5" s="32">
        <v>369.79410678073248</v>
      </c>
      <c r="J5" s="32">
        <v>495.89248035730401</v>
      </c>
      <c r="K5" s="32">
        <v>687.16529420940708</v>
      </c>
      <c r="L5" s="32">
        <v>604.98882603591096</v>
      </c>
      <c r="M5" s="32">
        <v>519.97868654608749</v>
      </c>
      <c r="N5" s="33">
        <v>4944.7564469914032</v>
      </c>
    </row>
    <row r="6" spans="1:14" x14ac:dyDescent="0.15">
      <c r="A6" s="6" t="s">
        <v>27</v>
      </c>
      <c r="B6" s="32">
        <v>512.34311705158416</v>
      </c>
      <c r="C6" s="32">
        <v>397.74005139530874</v>
      </c>
      <c r="D6" s="32">
        <v>320.21444815724004</v>
      </c>
      <c r="E6" s="32">
        <v>338.75317936634343</v>
      </c>
      <c r="F6" s="32">
        <v>416.27878260441213</v>
      </c>
      <c r="G6" s="32">
        <v>352.23589297296405</v>
      </c>
      <c r="H6" s="32">
        <v>358.97724977627439</v>
      </c>
      <c r="I6" s="32">
        <v>439.87353141599817</v>
      </c>
      <c r="J6" s="32">
        <v>589.86872028965263</v>
      </c>
      <c r="K6" s="32">
        <v>817.38951240137601</v>
      </c>
      <c r="L6" s="32">
        <v>719.63983875337624</v>
      </c>
      <c r="M6" s="32">
        <v>618.51948670372155</v>
      </c>
      <c r="N6" s="33">
        <v>5881.8338108882508</v>
      </c>
    </row>
    <row r="7" spans="1:14" x14ac:dyDescent="0.15">
      <c r="A7" s="6" t="s">
        <v>31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21</v>
      </c>
    </row>
    <row r="8" spans="1:14" x14ac:dyDescent="0.15">
      <c r="A8" t="s">
        <v>60</v>
      </c>
    </row>
    <row r="10" spans="1:14" x14ac:dyDescent="0.15">
      <c r="A10" t="s">
        <v>37</v>
      </c>
    </row>
    <row r="11" spans="1:14" x14ac:dyDescent="0.15">
      <c r="B11" t="s">
        <v>14</v>
      </c>
      <c r="D11">
        <v>0.505</v>
      </c>
      <c r="E11" t="s">
        <v>16</v>
      </c>
      <c r="G11" t="s">
        <v>19</v>
      </c>
    </row>
    <row r="12" spans="1:14" x14ac:dyDescent="0.15">
      <c r="B12" t="s">
        <v>20</v>
      </c>
      <c r="D12" s="4">
        <v>2.21</v>
      </c>
      <c r="E12" t="s">
        <v>17</v>
      </c>
      <c r="G12" t="s">
        <v>18</v>
      </c>
    </row>
    <row r="13" spans="1:14" x14ac:dyDescent="0.15">
      <c r="B13" t="s">
        <v>35</v>
      </c>
      <c r="D13" s="4">
        <v>5.9892501992031866</v>
      </c>
      <c r="E13" s="3" t="s">
        <v>33</v>
      </c>
    </row>
    <row r="14" spans="1:14" x14ac:dyDescent="0.15">
      <c r="B14" t="s">
        <v>36</v>
      </c>
      <c r="D14" s="4">
        <v>2.5033356333333336</v>
      </c>
      <c r="E14" s="3" t="s">
        <v>34</v>
      </c>
    </row>
    <row r="16" spans="1:14" x14ac:dyDescent="0.15">
      <c r="A16" t="s">
        <v>62</v>
      </c>
    </row>
  </sheetData>
  <sheetProtection algorithmName="SHA-512" hashValue="rFev6lkiTRZvl72Xfu2BHFyyS09hQGlppXCdaWFE8Pst3jnlVFsYW5r6ABnvAMmpiAiqJsXY9IIVx0xYuB6e6A==" saltValue="8sm2KQ7+8HEoEMXO0elH0w==" spinCount="100000" sheet="1" objects="1" scenarios="1" selectLockedCells="1"/>
  <phoneticPr fontId="1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16"/>
  <sheetViews>
    <sheetView workbookViewId="0">
      <selection activeCell="A17" sqref="A17"/>
    </sheetView>
  </sheetViews>
  <sheetFormatPr defaultRowHeight="13.5" x14ac:dyDescent="0.15"/>
  <sheetData>
    <row r="1" spans="1:14" x14ac:dyDescent="0.15">
      <c r="A1" s="6" t="s">
        <v>22</v>
      </c>
      <c r="B1" s="32">
        <v>112.23448083349069</v>
      </c>
      <c r="C1" s="32">
        <v>87.12939959442042</v>
      </c>
      <c r="D1" s="32">
        <v>70.146550520931683</v>
      </c>
      <c r="E1" s="32">
        <v>74.207666603722444</v>
      </c>
      <c r="F1" s="32">
        <v>91.190515677211195</v>
      </c>
      <c r="G1" s="32">
        <v>77.161205573024844</v>
      </c>
      <c r="H1" s="32">
        <v>78.63797505767603</v>
      </c>
      <c r="I1" s="32">
        <v>96.35920887349036</v>
      </c>
      <c r="J1" s="32">
        <v>129.21732990697939</v>
      </c>
      <c r="K1" s="32">
        <v>179.05830001395717</v>
      </c>
      <c r="L1" s="32">
        <v>157.64514248651489</v>
      </c>
      <c r="M1" s="32">
        <v>135.49360021674698</v>
      </c>
      <c r="N1" s="33">
        <v>1288.4813753581659</v>
      </c>
    </row>
    <row r="2" spans="1:14" x14ac:dyDescent="0.15">
      <c r="A2" s="6" t="s">
        <v>23</v>
      </c>
      <c r="B2" s="32">
        <v>191.67317181303929</v>
      </c>
      <c r="C2" s="32">
        <v>148.79890969696473</v>
      </c>
      <c r="D2" s="32">
        <v>119.79573238314957</v>
      </c>
      <c r="E2" s="32">
        <v>126.73127478427928</v>
      </c>
      <c r="F2" s="32">
        <v>155.73445209809444</v>
      </c>
      <c r="G2" s="32">
        <v>131.7753056214645</v>
      </c>
      <c r="H2" s="32">
        <v>134.29732104005711</v>
      </c>
      <c r="I2" s="32">
        <v>164.56150606316859</v>
      </c>
      <c r="J2" s="32">
        <v>220.67634912685443</v>
      </c>
      <c r="K2" s="32">
        <v>305.79436950435542</v>
      </c>
      <c r="L2" s="32">
        <v>269.22514593476239</v>
      </c>
      <c r="M2" s="32">
        <v>231.39491465587307</v>
      </c>
      <c r="N2" s="33">
        <v>2200.4584527220627</v>
      </c>
    </row>
    <row r="3" spans="1:14" x14ac:dyDescent="0.15">
      <c r="A3" s="6" t="s">
        <v>24</v>
      </c>
      <c r="B3" s="34">
        <v>227.38414298733176</v>
      </c>
      <c r="C3" s="34">
        <v>176.52190047700756</v>
      </c>
      <c r="D3" s="34">
        <v>142.11508936708239</v>
      </c>
      <c r="E3" s="34">
        <v>150.34280506728183</v>
      </c>
      <c r="F3" s="34">
        <v>184.74961617720709</v>
      </c>
      <c r="G3" s="34">
        <v>156.3265983037906</v>
      </c>
      <c r="H3" s="34">
        <v>159.31849492204498</v>
      </c>
      <c r="I3" s="34">
        <v>195.22125434109739</v>
      </c>
      <c r="J3" s="34">
        <v>261.79095409725693</v>
      </c>
      <c r="K3" s="34">
        <v>362.76746496334181</v>
      </c>
      <c r="L3" s="34">
        <v>319.38496399865352</v>
      </c>
      <c r="M3" s="34">
        <v>274.5065147248381</v>
      </c>
      <c r="N3" s="35">
        <v>2610.4297994269336</v>
      </c>
    </row>
    <row r="4" spans="1:14" x14ac:dyDescent="0.15">
      <c r="A4" s="6" t="s">
        <v>25</v>
      </c>
      <c r="B4" s="32">
        <v>260.17993284127385</v>
      </c>
      <c r="C4" s="32">
        <v>201.98178996888365</v>
      </c>
      <c r="D4" s="32">
        <v>162.61245802579617</v>
      </c>
      <c r="E4" s="32">
        <v>172.02686349044751</v>
      </c>
      <c r="F4" s="32">
        <v>211.39619543353501</v>
      </c>
      <c r="G4" s="32">
        <v>178.8737038283758</v>
      </c>
      <c r="H4" s="32">
        <v>182.29712399733992</v>
      </c>
      <c r="I4" s="32">
        <v>223.37816602490949</v>
      </c>
      <c r="J4" s="32">
        <v>299.5492647843613</v>
      </c>
      <c r="K4" s="32">
        <v>415.08969548690072</v>
      </c>
      <c r="L4" s="32">
        <v>365.45010303692078</v>
      </c>
      <c r="M4" s="32">
        <v>314.09880050245891</v>
      </c>
      <c r="N4" s="33">
        <v>2986.9340974212028</v>
      </c>
    </row>
    <row r="5" spans="1:14" x14ac:dyDescent="0.15">
      <c r="A5" s="6" t="s">
        <v>26</v>
      </c>
      <c r="B5" s="32">
        <v>282.04379274390192</v>
      </c>
      <c r="C5" s="32">
        <v>218.9550496301344</v>
      </c>
      <c r="D5" s="32">
        <v>176.27737046493871</v>
      </c>
      <c r="E5" s="32">
        <v>186.48290243922463</v>
      </c>
      <c r="F5" s="32">
        <v>229.16058160442034</v>
      </c>
      <c r="G5" s="32">
        <v>193.90510751143259</v>
      </c>
      <c r="H5" s="32">
        <v>197.61621004753653</v>
      </c>
      <c r="I5" s="32">
        <v>242.14944048078422</v>
      </c>
      <c r="J5" s="32">
        <v>324.72147190909754</v>
      </c>
      <c r="K5" s="32">
        <v>449.97118250260672</v>
      </c>
      <c r="L5" s="32">
        <v>396.16019572909903</v>
      </c>
      <c r="M5" s="32">
        <v>340.4936576875395</v>
      </c>
      <c r="N5" s="33">
        <v>3237.9369627507158</v>
      </c>
    </row>
    <row r="6" spans="1:14" x14ac:dyDescent="0.15">
      <c r="A6" s="6" t="s">
        <v>27</v>
      </c>
      <c r="B6" s="32">
        <v>282.77258807398948</v>
      </c>
      <c r="C6" s="32">
        <v>219.5208249521761</v>
      </c>
      <c r="D6" s="32">
        <v>176.73286754624345</v>
      </c>
      <c r="E6" s="32">
        <v>186.96477040418384</v>
      </c>
      <c r="F6" s="32">
        <v>229.75272781011645</v>
      </c>
      <c r="G6" s="32">
        <v>194.4061543008678</v>
      </c>
      <c r="H6" s="32">
        <v>198.12684624920976</v>
      </c>
      <c r="I6" s="32">
        <v>242.7751496293134</v>
      </c>
      <c r="J6" s="32">
        <v>325.56054547992215</v>
      </c>
      <c r="K6" s="32">
        <v>451.13389873646361</v>
      </c>
      <c r="L6" s="32">
        <v>397.18386548550501</v>
      </c>
      <c r="M6" s="32">
        <v>341.3734862603755</v>
      </c>
      <c r="N6" s="33">
        <v>3246.303724928367</v>
      </c>
    </row>
    <row r="7" spans="1:14" x14ac:dyDescent="0.15">
      <c r="A7" s="6" t="s">
        <v>38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21</v>
      </c>
    </row>
    <row r="8" spans="1:14" x14ac:dyDescent="0.15">
      <c r="A8" t="s">
        <v>61</v>
      </c>
    </row>
    <row r="10" spans="1:14" x14ac:dyDescent="0.15">
      <c r="A10" t="s">
        <v>37</v>
      </c>
    </row>
    <row r="11" spans="1:14" x14ac:dyDescent="0.15">
      <c r="B11" t="s">
        <v>14</v>
      </c>
      <c r="D11">
        <v>0.505</v>
      </c>
      <c r="E11" t="s">
        <v>16</v>
      </c>
      <c r="G11" t="s">
        <v>19</v>
      </c>
    </row>
    <row r="12" spans="1:14" x14ac:dyDescent="0.15">
      <c r="B12" t="s">
        <v>20</v>
      </c>
      <c r="D12" s="4">
        <v>2.21</v>
      </c>
      <c r="E12" t="s">
        <v>17</v>
      </c>
      <c r="G12" t="s">
        <v>18</v>
      </c>
    </row>
    <row r="13" spans="1:14" x14ac:dyDescent="0.15">
      <c r="B13" t="s">
        <v>35</v>
      </c>
      <c r="D13" s="4">
        <v>5.9892501992031866</v>
      </c>
      <c r="E13" s="3" t="s">
        <v>33</v>
      </c>
    </row>
    <row r="14" spans="1:14" x14ac:dyDescent="0.15">
      <c r="B14" t="s">
        <v>36</v>
      </c>
      <c r="D14" s="4">
        <v>2.5033356333333336</v>
      </c>
      <c r="E14" s="3" t="s">
        <v>34</v>
      </c>
    </row>
    <row r="16" spans="1:14" x14ac:dyDescent="0.15">
      <c r="A16" t="s">
        <v>62</v>
      </c>
    </row>
  </sheetData>
  <sheetProtection algorithmName="SHA-512" hashValue="TjILloHKKbOIQrrPdU1sH0doHocwl8/VSkylYm4mICsWGUv6U06N2x3dV5eog6135qbhCQDN3gWeJnh+kz8Ibw==" saltValue="g4aVZJ50Q5BdMJmC6AKt3g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CO2家計簿</vt:lpstr>
      <vt:lpstr>記入例</vt:lpstr>
      <vt:lpstr>戸建</vt:lpstr>
      <vt:lpstr>集合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かながわアジェンダ推進センターエコボックス</dc:creator>
  <cp:lastModifiedBy>agenda1</cp:lastModifiedBy>
  <cp:lastPrinted>2018-11-20T07:34:08Z</cp:lastPrinted>
  <dcterms:created xsi:type="dcterms:W3CDTF">2018-07-28T02:22:46Z</dcterms:created>
  <dcterms:modified xsi:type="dcterms:W3CDTF">2018-12-05T05:26:07Z</dcterms:modified>
</cp:coreProperties>
</file>